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 200\Downloads\"/>
    </mc:Choice>
  </mc:AlternateContent>
  <bookViews>
    <workbookView xWindow="0" yWindow="0" windowWidth="20490" windowHeight="7650"/>
  </bookViews>
  <sheets>
    <sheet name="Bill Calculation" sheetId="1" r:id="rId1"/>
    <sheet name="Basic Information" sheetId="2" state="hidden" r:id="rId2"/>
  </sheets>
  <calcPr calcId="191029"/>
  <extLst>
    <ext uri="GoogleSheetsCustomDataVersion1">
      <go:sheetsCustomData xmlns:go="http://customooxmlschemas.google.com/" r:id="rId6" roundtripDataSignature="AMtx7mh1CW5pKn+8uCvYM+t32fV30yGREg=="/>
    </ext>
  </extLst>
</workbook>
</file>

<file path=xl/calcChain.xml><?xml version="1.0" encoding="utf-8"?>
<calcChain xmlns="http://schemas.openxmlformats.org/spreadsheetml/2006/main">
  <c r="B62" i="1" l="1"/>
  <c r="B61" i="1"/>
  <c r="B60" i="1"/>
  <c r="B59" i="1"/>
  <c r="B58" i="1"/>
  <c r="B57" i="1"/>
  <c r="B56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49" i="1"/>
  <c r="M49" i="1"/>
  <c r="L49" i="1"/>
  <c r="K49" i="1"/>
  <c r="J49" i="1"/>
  <c r="I49" i="1"/>
  <c r="H49" i="1"/>
  <c r="G49" i="1"/>
  <c r="F49" i="1"/>
  <c r="E49" i="1"/>
  <c r="D49" i="1"/>
  <c r="C49" i="1"/>
  <c r="E43" i="1"/>
  <c r="I50" i="1" s="1"/>
  <c r="E42" i="1"/>
  <c r="B45" i="1" s="1"/>
  <c r="E35" i="1"/>
  <c r="E36" i="1" s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F31" i="1" l="1"/>
  <c r="N31" i="1"/>
  <c r="G31" i="1"/>
  <c r="H31" i="1"/>
  <c r="I31" i="1"/>
  <c r="J31" i="1"/>
  <c r="E31" i="1"/>
  <c r="M31" i="1"/>
  <c r="C31" i="1"/>
  <c r="K31" i="1"/>
  <c r="D31" i="1"/>
  <c r="L31" i="1"/>
  <c r="I59" i="1"/>
  <c r="I54" i="1"/>
  <c r="I62" i="1"/>
  <c r="I57" i="1"/>
  <c r="I60" i="1"/>
  <c r="I55" i="1"/>
  <c r="I58" i="1"/>
  <c r="I61" i="1"/>
  <c r="I56" i="1"/>
  <c r="G36" i="1"/>
  <c r="J50" i="1"/>
  <c r="C50" i="1"/>
  <c r="K50" i="1"/>
  <c r="D50" i="1"/>
  <c r="L50" i="1"/>
  <c r="E50" i="1"/>
  <c r="M50" i="1"/>
  <c r="F50" i="1"/>
  <c r="N50" i="1"/>
  <c r="G50" i="1"/>
  <c r="H50" i="1"/>
  <c r="E44" i="1" l="1"/>
  <c r="I63" i="1"/>
  <c r="J62" i="1"/>
  <c r="J57" i="1"/>
  <c r="J60" i="1"/>
  <c r="J55" i="1"/>
  <c r="J58" i="1"/>
  <c r="J61" i="1"/>
  <c r="J56" i="1"/>
  <c r="J59" i="1"/>
  <c r="J54" i="1"/>
  <c r="E55" i="1"/>
  <c r="E58" i="1"/>
  <c r="E61" i="1"/>
  <c r="E56" i="1"/>
  <c r="E59" i="1"/>
  <c r="E54" i="1"/>
  <c r="E62" i="1"/>
  <c r="E57" i="1"/>
  <c r="E60" i="1"/>
  <c r="N58" i="1"/>
  <c r="N61" i="1"/>
  <c r="N56" i="1"/>
  <c r="N59" i="1"/>
  <c r="N54" i="1"/>
  <c r="N62" i="1"/>
  <c r="N57" i="1"/>
  <c r="N60" i="1"/>
  <c r="N55" i="1"/>
  <c r="C57" i="1"/>
  <c r="C60" i="1"/>
  <c r="C55" i="1"/>
  <c r="C58" i="1"/>
  <c r="C61" i="1"/>
  <c r="C56" i="1"/>
  <c r="C59" i="1"/>
  <c r="C54" i="1"/>
  <c r="C62" i="1"/>
  <c r="F58" i="1"/>
  <c r="F61" i="1"/>
  <c r="F56" i="1"/>
  <c r="F59" i="1"/>
  <c r="F54" i="1"/>
  <c r="F62" i="1"/>
  <c r="F57" i="1"/>
  <c r="F60" i="1"/>
  <c r="F55" i="1"/>
  <c r="M55" i="1"/>
  <c r="M58" i="1"/>
  <c r="M61" i="1"/>
  <c r="M56" i="1"/>
  <c r="M59" i="1"/>
  <c r="M54" i="1"/>
  <c r="M62" i="1"/>
  <c r="M57" i="1"/>
  <c r="M60" i="1"/>
  <c r="L60" i="1"/>
  <c r="L55" i="1"/>
  <c r="L58" i="1"/>
  <c r="L61" i="1"/>
  <c r="L56" i="1"/>
  <c r="L59" i="1"/>
  <c r="L54" i="1"/>
  <c r="L62" i="1"/>
  <c r="L57" i="1"/>
  <c r="H56" i="1"/>
  <c r="H59" i="1"/>
  <c r="H54" i="1"/>
  <c r="H62" i="1"/>
  <c r="H57" i="1"/>
  <c r="H60" i="1"/>
  <c r="H55" i="1"/>
  <c r="H58" i="1"/>
  <c r="H61" i="1"/>
  <c r="D60" i="1"/>
  <c r="D55" i="1"/>
  <c r="D58" i="1"/>
  <c r="D61" i="1"/>
  <c r="D56" i="1"/>
  <c r="D59" i="1"/>
  <c r="D54" i="1"/>
  <c r="D62" i="1"/>
  <c r="D57" i="1"/>
  <c r="G61" i="1"/>
  <c r="G56" i="1"/>
  <c r="G59" i="1"/>
  <c r="G54" i="1"/>
  <c r="G62" i="1"/>
  <c r="G57" i="1"/>
  <c r="G60" i="1"/>
  <c r="G55" i="1"/>
  <c r="G58" i="1"/>
  <c r="K57" i="1"/>
  <c r="K60" i="1"/>
  <c r="K55" i="1"/>
  <c r="K58" i="1"/>
  <c r="K61" i="1"/>
  <c r="K56" i="1"/>
  <c r="K59" i="1"/>
  <c r="K54" i="1"/>
  <c r="K62" i="1"/>
  <c r="D63" i="1" l="1"/>
  <c r="N63" i="1"/>
  <c r="E63" i="1"/>
  <c r="G63" i="1"/>
  <c r="L63" i="1"/>
  <c r="M63" i="1"/>
  <c r="C63" i="1"/>
  <c r="K63" i="1"/>
  <c r="H63" i="1"/>
  <c r="F63" i="1"/>
  <c r="J63" i="1"/>
</calcChain>
</file>

<file path=xl/sharedStrings.xml><?xml version="1.0" encoding="utf-8"?>
<sst xmlns="http://schemas.openxmlformats.org/spreadsheetml/2006/main" count="73" uniqueCount="60">
  <si>
    <t>Basic Information</t>
  </si>
  <si>
    <t>Distribution Company</t>
  </si>
  <si>
    <t>Jordanian Electric Power Co (JEPCO)</t>
  </si>
  <si>
    <t>Date of Last Bill
year-month-day</t>
  </si>
  <si>
    <t>Subscription Type</t>
  </si>
  <si>
    <t>1-phase</t>
  </si>
  <si>
    <t>Waste Surcharge</t>
  </si>
  <si>
    <t>TV Surcharge</t>
  </si>
  <si>
    <t>Meter fees (1-phase)</t>
  </si>
  <si>
    <t>Meter fees (3-phase)</t>
  </si>
  <si>
    <t>Fuel Adjustment Clause</t>
  </si>
  <si>
    <t>Month Number</t>
  </si>
  <si>
    <t>Month Name</t>
  </si>
  <si>
    <t>January</t>
  </si>
  <si>
    <t>Electricity Distribution Co (EDCO)</t>
  </si>
  <si>
    <t>February</t>
  </si>
  <si>
    <t>Irbid District Electricity Co (IDECO)</t>
  </si>
  <si>
    <t>March</t>
  </si>
  <si>
    <t>April</t>
  </si>
  <si>
    <t xml:space="preserve">May </t>
  </si>
  <si>
    <t>June</t>
  </si>
  <si>
    <t>Tariff Block Number</t>
  </si>
  <si>
    <t>from</t>
  </si>
  <si>
    <t>to</t>
  </si>
  <si>
    <t>Cost (fils/kWh)</t>
  </si>
  <si>
    <t>July</t>
  </si>
  <si>
    <t>August</t>
  </si>
  <si>
    <t>September</t>
  </si>
  <si>
    <t>Historical Energy Consumption Based on Electricity Bills</t>
  </si>
  <si>
    <t>October</t>
  </si>
  <si>
    <t>November</t>
  </si>
  <si>
    <t>December</t>
  </si>
  <si>
    <t>Item</t>
  </si>
  <si>
    <t>Value</t>
  </si>
  <si>
    <t>Minimum</t>
  </si>
  <si>
    <t>Maximum</t>
  </si>
  <si>
    <t>3-phase</t>
  </si>
  <si>
    <t>Historical Energy Consumption</t>
  </si>
  <si>
    <t>Energy Consumption (kWh)</t>
  </si>
  <si>
    <t>Waste Surcharge (JOD)</t>
  </si>
  <si>
    <t>TV Surcharge (JOD)</t>
  </si>
  <si>
    <t>Meter Fees (JOD)</t>
  </si>
  <si>
    <t>Reef Surcharge (JOD)</t>
  </si>
  <si>
    <t>Fuel Adjustment Clause (JOD)</t>
  </si>
  <si>
    <t>Value of Bill (JOD)</t>
  </si>
  <si>
    <t>PV System Specifications to Fully Cover Electricity Consumption</t>
  </si>
  <si>
    <t>Required PV system capacity (kWp) to cover consumption</t>
  </si>
  <si>
    <t>Range of estimated average cost for PV System</t>
  </si>
  <si>
    <t>PV System Specifications to be Installed</t>
  </si>
  <si>
    <t>(Size of PV system to be installed (kWp</t>
  </si>
  <si>
    <t>Price quotation by contractor</t>
  </si>
  <si>
    <t>JOD</t>
  </si>
  <si>
    <t>Contractor price per kWp</t>
  </si>
  <si>
    <t>Estimated PV system energy generation per month</t>
  </si>
  <si>
    <t>kWh</t>
  </si>
  <si>
    <t>Payback period</t>
  </si>
  <si>
    <t>Year(s)</t>
  </si>
  <si>
    <t>Expected Electricity Bills after PV System Installation</t>
  </si>
  <si>
    <t>Expected Electricity Consumption</t>
  </si>
  <si>
    <t>Economic Analysis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</si>
</sst>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JOD]\ * #,##0.00_);_([$JOD]\ * \(#,##0.00\);_([$JOD]\ * &quot;-&quot;??_);_(@_)"/>
    <numFmt numFmtId="167" formatCode="_([$JOD]\ * #,##0.000_);_([$JOD]\ * \(#,##0.000\);_([$JOD]\ * &quot;-&quot;??_);_(@_)"/>
    <numFmt numFmtId="168" formatCode="_(* #,##0_);_(* \(#,##0\);_(* &quot;-&quot;??_);_(@_)"/>
  </numFmts>
  <fonts count="11" x14ac:knownFonts="1">
    <font>
      <sz val="11"/>
      <color theme="1"/>
      <name val="Comfortaa"/>
    </font>
    <font>
      <sz val="12"/>
      <color theme="1"/>
      <name val="Calibri"/>
    </font>
    <font>
      <sz val="12"/>
      <color rgb="FF000000"/>
      <name val="Calibri"/>
    </font>
    <font>
      <sz val="11"/>
      <color theme="1"/>
      <name val="Comfortaa"/>
    </font>
    <font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14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right" indent="1"/>
    </xf>
    <xf numFmtId="0" fontId="6" fillId="2" borderId="1" xfId="0" applyFont="1" applyFill="1" applyBorder="1"/>
    <xf numFmtId="0" fontId="7" fillId="5" borderId="1" xfId="0" applyFont="1" applyFill="1" applyBorder="1" applyAlignment="1">
      <alignment horizontal="right" indent="1"/>
    </xf>
    <xf numFmtId="168" fontId="5" fillId="4" borderId="1" xfId="1" applyNumberFormat="1" applyFont="1" applyFill="1" applyBorder="1" applyProtection="1">
      <protection locked="0"/>
    </xf>
    <xf numFmtId="0" fontId="7" fillId="6" borderId="1" xfId="0" applyFont="1" applyFill="1" applyBorder="1" applyAlignment="1">
      <alignment horizontal="right" indent="1"/>
    </xf>
    <xf numFmtId="165" fontId="7" fillId="6" borderId="1" xfId="1" applyFont="1" applyFill="1" applyBorder="1"/>
    <xf numFmtId="165" fontId="7" fillId="5" borderId="1" xfId="1" applyFont="1" applyFill="1" applyBorder="1"/>
    <xf numFmtId="0" fontId="5" fillId="7" borderId="1" xfId="0" applyFont="1" applyFill="1" applyBorder="1" applyAlignment="1">
      <alignment horizontal="right" indent="1"/>
    </xf>
    <xf numFmtId="166" fontId="5" fillId="7" borderId="1" xfId="2" applyNumberFormat="1" applyFont="1" applyFill="1" applyBorder="1"/>
    <xf numFmtId="0" fontId="7" fillId="0" borderId="0" xfId="0" applyFont="1"/>
    <xf numFmtId="0" fontId="0" fillId="0" borderId="0" xfId="0"/>
    <xf numFmtId="0" fontId="6" fillId="2" borderId="5" xfId="0" applyFont="1" applyFill="1" applyBorder="1" applyAlignment="1">
      <alignment horizontal="left" indent="1"/>
    </xf>
    <xf numFmtId="166" fontId="7" fillId="5" borderId="1" xfId="2" applyNumberFormat="1" applyFont="1" applyFill="1" applyBorder="1"/>
    <xf numFmtId="0" fontId="6" fillId="2" borderId="1" xfId="0" applyFont="1" applyFill="1" applyBorder="1" applyAlignment="1">
      <alignment horizontal="center"/>
    </xf>
    <xf numFmtId="165" fontId="5" fillId="4" borderId="1" xfId="1" applyFont="1" applyFill="1" applyBorder="1" applyProtection="1">
      <protection locked="0"/>
    </xf>
    <xf numFmtId="0" fontId="7" fillId="5" borderId="1" xfId="0" applyFont="1" applyFill="1" applyBorder="1"/>
    <xf numFmtId="168" fontId="7" fillId="5" borderId="1" xfId="1" applyNumberFormat="1" applyFont="1" applyFill="1" applyBorder="1"/>
    <xf numFmtId="0" fontId="7" fillId="6" borderId="1" xfId="0" applyFont="1" applyFill="1" applyBorder="1"/>
    <xf numFmtId="0" fontId="5" fillId="7" borderId="1" xfId="0" applyFont="1" applyFill="1" applyBorder="1"/>
    <xf numFmtId="0" fontId="4" fillId="3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right" indent="1"/>
    </xf>
    <xf numFmtId="0" fontId="6" fillId="2" borderId="5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right" indent="1" readingOrder="2"/>
    </xf>
    <xf numFmtId="0" fontId="6" fillId="2" borderId="5" xfId="0" applyFont="1" applyFill="1" applyBorder="1" applyAlignment="1">
      <alignment horizontal="right" indent="1" readingOrder="2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">
    <tableStyle name="Basic Information-style" pivot="0" count="3">
      <tableStyleElement type="headerRow" dxfId="16"/>
      <tableStyleElement type="firstRowStripe" dxfId="15"/>
      <tableStyleElement type="secondRowStripe" dxfId="14"/>
    </tableStyle>
    <tableStyle name="Basic Information-style 2" pivot="0" count="3">
      <tableStyleElement type="headerRow" dxfId="13"/>
      <tableStyleElement type="firstRowStripe" dxfId="12"/>
      <tableStyleElement type="secondRowStripe" dxfId="11"/>
    </tableStyle>
    <tableStyle name="Basic Information-style 3" pivot="0" count="3">
      <tableStyleElement type="headerRow" dxfId="10"/>
      <tableStyleElement type="firstRowStripe" dxfId="9"/>
      <tableStyleElement type="secondRowStripe" dxfId="8"/>
    </tableStyle>
    <tableStyle name="Basic Information-style 4" pivot="0" count="3">
      <tableStyleElement type="headerRow" dxfId="7"/>
      <tableStyleElement type="firstRowStripe" dxfId="6"/>
      <tableStyleElement type="secondRowStripe" dxfId="5"/>
    </tableStyle>
    <tableStyle name="Basic Information-style 5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38100</xdr:rowOff>
    </xdr:to>
    <xdr:sp macro="" textlink="">
      <xdr:nvSpPr>
        <xdr:cNvPr id="11" name="AutoShape 12" descr="https://seedjo.org/wp-content/uploads/2019/10/canada.png">
          <a:extLst>
            <a:ext uri="{FF2B5EF4-FFF2-40B4-BE49-F238E27FC236}">
              <a16:creationId xmlns:a16="http://schemas.microsoft.com/office/drawing/2014/main" id="{FB6B17DC-1655-46A2-A08D-520EF11E5B90}"/>
            </a:ext>
          </a:extLst>
        </xdr:cNvPr>
        <xdr:cNvSpPr>
          <a:spLocks noChangeAspect="1" noChangeArrowheads="1"/>
        </xdr:cNvSpPr>
      </xdr:nvSpPr>
      <xdr:spPr bwMode="auto">
        <a:xfrm>
          <a:off x="10982012580" y="998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38100</xdr:rowOff>
    </xdr:to>
    <xdr:sp macro="" textlink="">
      <xdr:nvSpPr>
        <xdr:cNvPr id="12" name="AutoShape 13" descr="https://seedjo.org/wp-content/uploads/2019/10/canada.png">
          <a:extLst>
            <a:ext uri="{FF2B5EF4-FFF2-40B4-BE49-F238E27FC236}">
              <a16:creationId xmlns:a16="http://schemas.microsoft.com/office/drawing/2014/main" id="{795E74C4-85CD-46B6-A76C-738E51BF8A72}"/>
            </a:ext>
          </a:extLst>
        </xdr:cNvPr>
        <xdr:cNvSpPr>
          <a:spLocks noChangeAspect="1" noChangeArrowheads="1"/>
        </xdr:cNvSpPr>
      </xdr:nvSpPr>
      <xdr:spPr bwMode="auto">
        <a:xfrm>
          <a:off x="10982012580" y="73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754034</xdr:colOff>
      <xdr:row>0</xdr:row>
      <xdr:rowOff>118785</xdr:rowOff>
    </xdr:from>
    <xdr:to>
      <xdr:col>12</xdr:col>
      <xdr:colOff>190500</xdr:colOff>
      <xdr:row>6</xdr:row>
      <xdr:rowOff>152681</xdr:rowOff>
    </xdr:to>
    <xdr:pic>
      <xdr:nvPicPr>
        <xdr:cNvPr id="6" name="Picture 5" descr="https://seedjo.org/wp-content/uploads/2019/10/Cowater-logo-Vertical-1024x768.png">
          <a:extLst>
            <a:ext uri="{FF2B5EF4-FFF2-40B4-BE49-F238E27FC236}">
              <a16:creationId xmlns:a16="http://schemas.microsoft.com/office/drawing/2014/main" id="{3E7B5326-708F-4B5D-A5A7-FD70A94E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8284" y="118785"/>
          <a:ext cx="1874866" cy="140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10</xdr:row>
      <xdr:rowOff>0</xdr:rowOff>
    </xdr:from>
    <xdr:to>
      <xdr:col>23</xdr:col>
      <xdr:colOff>304800</xdr:colOff>
      <xdr:row>11</xdr:row>
      <xdr:rowOff>49530</xdr:rowOff>
    </xdr:to>
    <xdr:sp macro="" textlink="">
      <xdr:nvSpPr>
        <xdr:cNvPr id="7" name="AutoShape 12" descr="https://seedjo.org/wp-content/uploads/2019/10/canada.png">
          <a:extLst>
            <a:ext uri="{FF2B5EF4-FFF2-40B4-BE49-F238E27FC236}">
              <a16:creationId xmlns:a16="http://schemas.microsoft.com/office/drawing/2014/main" id="{69CACB2A-FF98-4FFD-9E9F-C0DE53834AB1}"/>
            </a:ext>
          </a:extLst>
        </xdr:cNvPr>
        <xdr:cNvSpPr>
          <a:spLocks noChangeAspect="1" noChangeArrowheads="1"/>
        </xdr:cNvSpPr>
      </xdr:nvSpPr>
      <xdr:spPr bwMode="auto">
        <a:xfrm>
          <a:off x="10919660025" y="9239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9</xdr:row>
      <xdr:rowOff>304800</xdr:rowOff>
    </xdr:to>
    <xdr:sp macro="" textlink="">
      <xdr:nvSpPr>
        <xdr:cNvPr id="8" name="AutoShape 13" descr="https://seedjo.org/wp-content/uploads/2019/10/canada.png">
          <a:extLst>
            <a:ext uri="{FF2B5EF4-FFF2-40B4-BE49-F238E27FC236}">
              <a16:creationId xmlns:a16="http://schemas.microsoft.com/office/drawing/2014/main" id="{A979A911-226D-4D09-9A49-3899A870978B}"/>
            </a:ext>
          </a:extLst>
        </xdr:cNvPr>
        <xdr:cNvSpPr>
          <a:spLocks noChangeAspect="1" noChangeArrowheads="1"/>
        </xdr:cNvSpPr>
      </xdr:nvSpPr>
      <xdr:spPr bwMode="auto">
        <a:xfrm>
          <a:off x="10919660025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296141</xdr:colOff>
      <xdr:row>1</xdr:row>
      <xdr:rowOff>186666</xdr:rowOff>
    </xdr:from>
    <xdr:to>
      <xdr:col>14</xdr:col>
      <xdr:colOff>38100</xdr:colOff>
      <xdr:row>6</xdr:row>
      <xdr:rowOff>57151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0529E08-A2C2-4E1D-99BB-F2A564A8F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1" b="22375"/>
        <a:stretch/>
      </xdr:blipFill>
      <xdr:spPr>
        <a:xfrm>
          <a:off x="13878791" y="377166"/>
          <a:ext cx="1837459" cy="105158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</xdr:row>
      <xdr:rowOff>171450</xdr:rowOff>
    </xdr:from>
    <xdr:to>
      <xdr:col>2</xdr:col>
      <xdr:colOff>1447800</xdr:colOff>
      <xdr:row>6</xdr:row>
      <xdr:rowOff>0</xdr:rowOff>
    </xdr:to>
    <xdr:pic>
      <xdr:nvPicPr>
        <xdr:cNvPr id="13" name="Picture 12"/>
        <xdr:cNvPicPr/>
      </xdr:nvPicPr>
      <xdr:blipFill rotWithShape="1">
        <a:blip xmlns:r="http://schemas.openxmlformats.org/officeDocument/2006/relationships" r:embed="rId3"/>
        <a:srcRect l="35273" t="41379" r="34109" b="42344"/>
        <a:stretch/>
      </xdr:blipFill>
      <xdr:spPr bwMode="auto">
        <a:xfrm>
          <a:off x="933450" y="361950"/>
          <a:ext cx="3352800" cy="1009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8:B20">
  <tableColumns count="2">
    <tableColumn id="1" name="Item"/>
    <tableColumn id="2" name="Value"/>
  </tableColumns>
  <tableStyleInfo name="Basic Information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18:I20">
  <tableColumns count="1">
    <tableColumn id="1" name="Subscription Type"/>
  </tableColumns>
  <tableStyleInfo name="Basic Information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8:D15">
  <tableColumns count="4">
    <tableColumn id="1" name="Tariff Block Number"/>
    <tableColumn id="2" name="from"/>
    <tableColumn id="3" name="to"/>
    <tableColumn id="4" name="Cost (fils/kWh)"/>
  </tableColumns>
  <tableStyleInfo name="Basic Information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I1:J13">
  <tableColumns count="2">
    <tableColumn id="1" name="Month Number"/>
    <tableColumn id="2" name="Month Name"/>
  </tableColumns>
  <tableStyleInfo name="Basic Information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F4">
  <tableColumns count="6">
    <tableColumn id="1" name="Distribution Company"/>
    <tableColumn id="2" name="Waste Surcharge"/>
    <tableColumn id="3" name="TV Surcharge"/>
    <tableColumn id="4" name="Meter fees (1-phase)"/>
    <tableColumn id="5" name="Meter fees (3-phase)"/>
    <tableColumn id="6" name="Fuel Adjustment Clause"/>
  </tableColumns>
  <tableStyleInfo name="Basic Information-style 5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1"/>
  <sheetViews>
    <sheetView showGridLines="0" tabSelected="1" zoomScale="50" zoomScaleNormal="50" workbookViewId="0">
      <selection activeCell="N14" sqref="N14"/>
    </sheetView>
  </sheetViews>
  <sheetFormatPr defaultColWidth="12.625" defaultRowHeight="15" customHeight="1" x14ac:dyDescent="0.2"/>
  <cols>
    <col min="1" max="1" width="8.75" customWidth="1"/>
    <col min="2" max="2" width="28.5" customWidth="1"/>
    <col min="3" max="3" width="32.75" bestFit="1" customWidth="1"/>
    <col min="4" max="4" width="15.875" customWidth="1"/>
    <col min="5" max="5" width="12.5" customWidth="1"/>
    <col min="6" max="6" width="14.75" customWidth="1"/>
    <col min="7" max="7" width="12.5" customWidth="1"/>
    <col min="8" max="10" width="10.25" bestFit="1" customWidth="1"/>
    <col min="11" max="11" width="10.75" bestFit="1" customWidth="1"/>
    <col min="12" max="12" width="11" customWidth="1"/>
    <col min="13" max="13" width="13" customWidth="1"/>
    <col min="14" max="14" width="14.375" customWidth="1"/>
    <col min="15" max="26" width="8.625" customWidth="1"/>
  </cols>
  <sheetData>
    <row r="1" spans="1:30" ht="15.6" customHeight="1" x14ac:dyDescent="0.35">
      <c r="B1" s="38"/>
      <c r="C1" s="38"/>
      <c r="D1" s="38"/>
      <c r="E1" s="38"/>
      <c r="F1" s="38"/>
      <c r="G1" s="23"/>
      <c r="H1" s="23"/>
      <c r="I1" s="23"/>
      <c r="J1" s="23"/>
      <c r="K1" s="23"/>
      <c r="L1" s="23"/>
      <c r="M1" s="23"/>
      <c r="N1" s="23"/>
    </row>
    <row r="2" spans="1:30" ht="21" customHeight="1" x14ac:dyDescent="0.35">
      <c r="B2" s="39"/>
      <c r="C2" s="39"/>
      <c r="D2" s="39"/>
      <c r="E2" s="39"/>
      <c r="F2" s="39"/>
      <c r="G2" s="23"/>
      <c r="H2" s="23"/>
      <c r="I2" s="23"/>
      <c r="J2" s="23"/>
      <c r="K2" s="23"/>
      <c r="L2" s="23"/>
      <c r="M2" s="23"/>
      <c r="N2" s="23"/>
    </row>
    <row r="3" spans="1:30" ht="21" customHeight="1" x14ac:dyDescent="0.35">
      <c r="B3" s="39"/>
      <c r="C3" s="39"/>
      <c r="D3" s="39"/>
      <c r="E3" s="39"/>
      <c r="F3" s="39"/>
      <c r="G3" s="23"/>
      <c r="H3" s="23"/>
      <c r="I3" s="24"/>
      <c r="J3" s="23"/>
      <c r="K3" s="23"/>
      <c r="L3" s="23"/>
      <c r="M3" s="23"/>
      <c r="N3" s="23"/>
    </row>
    <row r="4" spans="1:30" ht="21" customHeight="1" x14ac:dyDescent="0.25">
      <c r="B4" s="23"/>
      <c r="C4" s="23"/>
      <c r="D4" s="23"/>
      <c r="E4" s="23"/>
      <c r="F4" s="23"/>
      <c r="G4" s="23"/>
      <c r="H4" s="23"/>
      <c r="I4" s="24"/>
      <c r="J4" s="23"/>
      <c r="K4" s="23"/>
      <c r="L4" s="23"/>
      <c r="M4" s="23"/>
      <c r="N4" s="23"/>
    </row>
    <row r="5" spans="1:30" ht="15.6" customHeight="1" x14ac:dyDescent="0.25">
      <c r="B5" s="23"/>
      <c r="C5" s="23"/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</row>
    <row r="6" spans="1:30" ht="15.6" customHeight="1" x14ac:dyDescent="0.25">
      <c r="B6" s="23"/>
      <c r="C6" s="23"/>
      <c r="D6" s="23"/>
      <c r="E6" s="23"/>
      <c r="F6" s="23"/>
      <c r="G6" s="23"/>
      <c r="H6" s="23"/>
      <c r="I6" s="24"/>
      <c r="J6" s="23"/>
      <c r="K6" s="23"/>
      <c r="L6" s="23"/>
      <c r="M6" s="23"/>
      <c r="N6" s="23"/>
    </row>
    <row r="7" spans="1:30" ht="16.149999999999999" customHeight="1" thickBot="1" x14ac:dyDescent="0.3">
      <c r="B7" s="23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</row>
    <row r="8" spans="1:30" ht="43.15" customHeight="1" thickBot="1" x14ac:dyDescent="0.4">
      <c r="B8" s="40" t="s">
        <v>59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Q8" s="38"/>
      <c r="R8" s="38"/>
      <c r="S8" s="38"/>
      <c r="T8" s="38"/>
      <c r="U8" s="38"/>
      <c r="V8" s="23"/>
      <c r="W8" s="23"/>
      <c r="X8" s="23"/>
      <c r="Y8" s="23"/>
      <c r="Z8" s="23"/>
      <c r="AA8" s="23"/>
      <c r="AB8" s="23"/>
      <c r="AC8" s="23"/>
      <c r="AD8" s="23"/>
    </row>
    <row r="9" spans="1:30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33" customHeight="1" x14ac:dyDescent="0.25">
      <c r="A10" s="1"/>
      <c r="B10" s="33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"/>
      <c r="P10" s="1"/>
      <c r="Q10" s="23"/>
      <c r="R10" s="23"/>
      <c r="S10" s="23"/>
      <c r="T10" s="23"/>
      <c r="U10" s="23"/>
      <c r="V10" s="23"/>
      <c r="W10" s="23"/>
      <c r="X10" s="24"/>
      <c r="Y10" s="23"/>
      <c r="Z10" s="23"/>
      <c r="AA10" s="23"/>
      <c r="AB10" s="23"/>
      <c r="AC10" s="23"/>
      <c r="AD10" s="23"/>
    </row>
    <row r="11" spans="1:30" ht="20.45" customHeight="1" x14ac:dyDescent="0.35">
      <c r="A11" s="1"/>
      <c r="B11" s="12" t="s">
        <v>1</v>
      </c>
      <c r="C11" s="10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8"/>
      <c r="R11" s="38"/>
      <c r="S11" s="38"/>
      <c r="T11" s="38"/>
      <c r="U11" s="38"/>
      <c r="V11" s="23"/>
      <c r="W11" s="23"/>
      <c r="X11" s="24"/>
      <c r="Y11" s="23"/>
      <c r="Z11" s="23"/>
      <c r="AA11" s="23"/>
      <c r="AB11" s="23"/>
      <c r="AC11" s="23"/>
      <c r="AD11" s="23"/>
    </row>
    <row r="12" spans="1:30" ht="35.450000000000003" customHeight="1" x14ac:dyDescent="0.35">
      <c r="A12" s="1"/>
      <c r="B12" s="13" t="s">
        <v>3</v>
      </c>
      <c r="C12" s="11">
        <v>43784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8"/>
      <c r="R12" s="38"/>
      <c r="S12" s="38"/>
      <c r="T12" s="38"/>
      <c r="U12" s="38"/>
      <c r="V12" s="23"/>
      <c r="W12" s="23"/>
      <c r="X12" s="24"/>
      <c r="Y12" s="23"/>
      <c r="Z12" s="23"/>
      <c r="AA12" s="23"/>
      <c r="AB12" s="23"/>
      <c r="AC12" s="23"/>
      <c r="AD12" s="23"/>
    </row>
    <row r="13" spans="1:30" ht="21.6" customHeight="1" x14ac:dyDescent="0.25">
      <c r="A13" s="1"/>
      <c r="B13" s="12" t="s">
        <v>4</v>
      </c>
      <c r="C13" s="10" t="s">
        <v>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30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0" ht="33" customHeight="1" x14ac:dyDescent="0.2">
      <c r="B15" s="33" t="s">
        <v>28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30" ht="15.75" hidden="1" customHeight="1" x14ac:dyDescent="0.25">
      <c r="A16" s="1"/>
      <c r="B16" s="1"/>
      <c r="C16" s="1">
        <v>0</v>
      </c>
      <c r="D16" s="1">
        <v>-1</v>
      </c>
      <c r="E16" s="1">
        <v>-2</v>
      </c>
      <c r="F16" s="1">
        <v>-3</v>
      </c>
      <c r="G16" s="1">
        <v>-4</v>
      </c>
      <c r="H16" s="1">
        <v>-5</v>
      </c>
      <c r="I16" s="1">
        <v>-6</v>
      </c>
      <c r="J16" s="1">
        <v>-7</v>
      </c>
      <c r="K16" s="1">
        <v>-8</v>
      </c>
      <c r="L16" s="1">
        <v>-9</v>
      </c>
      <c r="M16" s="1">
        <v>-10</v>
      </c>
      <c r="N16" s="1">
        <v>-11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7"/>
      <c r="B17" s="14" t="s">
        <v>37</v>
      </c>
      <c r="C17" s="15" t="str">
        <f>CONCATENATE(LOOKUP(MONTH(EDATE($C$12,C$16)),'Basic Information'!$I$2:$I$13,'Basic Information'!$J$2:$J$13),"-",YEAR(EDATE($C$12,C$16)))</f>
        <v>November-2019</v>
      </c>
      <c r="D17" s="15" t="str">
        <f>CONCATENATE(LOOKUP(MONTH(EDATE($C$12,D$16)),'Basic Information'!$I$2:$I$13,'Basic Information'!$J$2:$J$13),"-",YEAR(EDATE($C$12,D$16)))</f>
        <v>October-2019</v>
      </c>
      <c r="E17" s="15" t="str">
        <f>CONCATENATE(LOOKUP(MONTH(EDATE($C$12,E$16)),'Basic Information'!$I$2:$I$13,'Basic Information'!$J$2:$J$13),"-",YEAR(EDATE($C$12,E$16)))</f>
        <v>September-2019</v>
      </c>
      <c r="F17" s="15" t="str">
        <f>CONCATENATE(LOOKUP(MONTH(EDATE($C$12,F$16)),'Basic Information'!$I$2:$I$13,'Basic Information'!$J$2:$J$13),"-",YEAR(EDATE($C$12,F$16)))</f>
        <v>August-2019</v>
      </c>
      <c r="G17" s="15" t="str">
        <f>CONCATENATE(LOOKUP(MONTH(EDATE($C$12,G$16)),'Basic Information'!$I$2:$I$13,'Basic Information'!$J$2:$J$13),"-",YEAR(EDATE($C$12,G$16)))</f>
        <v>July-2019</v>
      </c>
      <c r="H17" s="15" t="str">
        <f>CONCATENATE(LOOKUP(MONTH(EDATE($C$12,H$16)),'Basic Information'!$I$2:$I$13,'Basic Information'!$J$2:$J$13),"-",YEAR(EDATE($C$12,H$16)))</f>
        <v>June-2019</v>
      </c>
      <c r="I17" s="15" t="str">
        <f>CONCATENATE(LOOKUP(MONTH(EDATE($C$12,I$16)),'Basic Information'!$I$2:$I$13,'Basic Information'!$J$2:$J$13),"-",YEAR(EDATE($C$12,I$16)))</f>
        <v>May -2019</v>
      </c>
      <c r="J17" s="15" t="str">
        <f>CONCATENATE(LOOKUP(MONTH(EDATE($C$12,J$16)),'Basic Information'!$I$2:$I$13,'Basic Information'!$J$2:$J$13),"-",YEAR(EDATE($C$12,J$16)))</f>
        <v>April-2019</v>
      </c>
      <c r="K17" s="15" t="str">
        <f>CONCATENATE(LOOKUP(MONTH(EDATE($C$12,K$16)),'Basic Information'!$I$2:$I$13,'Basic Information'!$J$2:$J$13),"-",YEAR(EDATE($C$12,K$16)))</f>
        <v>March-2019</v>
      </c>
      <c r="L17" s="15" t="str">
        <f>CONCATENATE(LOOKUP(MONTH(EDATE($C$12,L$16)),'Basic Information'!$I$2:$I$13,'Basic Information'!$J$2:$J$13),"-",YEAR(EDATE($C$12,L$16)))</f>
        <v>February-2019</v>
      </c>
      <c r="M17" s="15" t="str">
        <f>CONCATENATE(LOOKUP(MONTH(EDATE($C$12,M$16)),'Basic Information'!$I$2:$I$13,'Basic Information'!$J$2:$J$13),"-",YEAR(EDATE($C$12,M$16)))</f>
        <v>January-2019</v>
      </c>
      <c r="N17" s="15" t="str">
        <f>CONCATENATE(LOOKUP(MONTH(EDATE($C$12,N$16)),'Basic Information'!$I$2:$I$13,'Basic Information'!$J$2:$J$13),"-",YEAR(EDATE($C$12,N$16)))</f>
        <v>December-2018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5">
      <c r="A18" s="1"/>
      <c r="B18" s="16" t="s">
        <v>38</v>
      </c>
      <c r="C18" s="17">
        <v>700</v>
      </c>
      <c r="D18" s="17">
        <v>800</v>
      </c>
      <c r="E18" s="17">
        <v>900</v>
      </c>
      <c r="F18" s="17">
        <v>1000</v>
      </c>
      <c r="G18" s="17">
        <v>700</v>
      </c>
      <c r="H18" s="17">
        <v>600</v>
      </c>
      <c r="I18" s="17">
        <v>500</v>
      </c>
      <c r="J18" s="17">
        <v>400</v>
      </c>
      <c r="K18" s="17">
        <v>300</v>
      </c>
      <c r="L18" s="17">
        <v>200</v>
      </c>
      <c r="M18" s="17">
        <v>400</v>
      </c>
      <c r="N18" s="17">
        <v>500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8" t="s">
        <v>39</v>
      </c>
      <c r="C19" s="19">
        <f>LOOKUP($C$11,'Basic Information'!$A$2:$A$4,'Basic Information'!$B$2:$B$4)</f>
        <v>3</v>
      </c>
      <c r="D19" s="19">
        <f>LOOKUP($C$11,'Basic Information'!$A$2:$A$4,'Basic Information'!$B$2:$B$4)</f>
        <v>3</v>
      </c>
      <c r="E19" s="19">
        <f>LOOKUP($C$11,'Basic Information'!$A$2:$A$4,'Basic Information'!$B$2:$B$4)</f>
        <v>3</v>
      </c>
      <c r="F19" s="19">
        <f>LOOKUP($C$11,'Basic Information'!$A$2:$A$4,'Basic Information'!$B$2:$B$4)</f>
        <v>3</v>
      </c>
      <c r="G19" s="19">
        <f>LOOKUP($C$11,'Basic Information'!$A$2:$A$4,'Basic Information'!$B$2:$B$4)</f>
        <v>3</v>
      </c>
      <c r="H19" s="19">
        <f>LOOKUP($C$11,'Basic Information'!$A$2:$A$4,'Basic Information'!$B$2:$B$4)</f>
        <v>3</v>
      </c>
      <c r="I19" s="19">
        <f>LOOKUP($C$11,'Basic Information'!$A$2:$A$4,'Basic Information'!$B$2:$B$4)</f>
        <v>3</v>
      </c>
      <c r="J19" s="19">
        <f>LOOKUP($C$11,'Basic Information'!$A$2:$A$4,'Basic Information'!$B$2:$B$4)</f>
        <v>3</v>
      </c>
      <c r="K19" s="19">
        <f>LOOKUP($C$11,'Basic Information'!$A$2:$A$4,'Basic Information'!$B$2:$B$4)</f>
        <v>3</v>
      </c>
      <c r="L19" s="19">
        <f>LOOKUP($C$11,'Basic Information'!$A$2:$A$4,'Basic Information'!$B$2:$B$4)</f>
        <v>3</v>
      </c>
      <c r="M19" s="19">
        <f>LOOKUP($C$11,'Basic Information'!$A$2:$A$4,'Basic Information'!$B$2:$B$4)</f>
        <v>3</v>
      </c>
      <c r="N19" s="19">
        <f>LOOKUP($C$11,'Basic Information'!$A$2:$A$4,'Basic Information'!$B$2:$B$4)</f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6" t="s">
        <v>40</v>
      </c>
      <c r="C20" s="20">
        <f>LOOKUP($C$11,'Basic Information'!$A$2:$A$4,'Basic Information'!$C$2:$C$4)</f>
        <v>1</v>
      </c>
      <c r="D20" s="20">
        <f>LOOKUP($C$11,'Basic Information'!$A$2:$A$4,'Basic Information'!$C$2:$C$4)</f>
        <v>1</v>
      </c>
      <c r="E20" s="20">
        <f>LOOKUP($C$11,'Basic Information'!$A$2:$A$4,'Basic Information'!$C$2:$C$4)</f>
        <v>1</v>
      </c>
      <c r="F20" s="20">
        <f>LOOKUP($C$11,'Basic Information'!$A$2:$A$4,'Basic Information'!$C$2:$C$4)</f>
        <v>1</v>
      </c>
      <c r="G20" s="20">
        <f>LOOKUP($C$11,'Basic Information'!$A$2:$A$4,'Basic Information'!$C$2:$C$4)</f>
        <v>1</v>
      </c>
      <c r="H20" s="20">
        <f>LOOKUP($C$11,'Basic Information'!$A$2:$A$4,'Basic Information'!$C$2:$C$4)</f>
        <v>1</v>
      </c>
      <c r="I20" s="20">
        <f>LOOKUP($C$11,'Basic Information'!$A$2:$A$4,'Basic Information'!$C$2:$C$4)</f>
        <v>1</v>
      </c>
      <c r="J20" s="20">
        <f>LOOKUP($C$11,'Basic Information'!$A$2:$A$4,'Basic Information'!$C$2:$C$4)</f>
        <v>1</v>
      </c>
      <c r="K20" s="20">
        <f>LOOKUP($C$11,'Basic Information'!$A$2:$A$4,'Basic Information'!$C$2:$C$4)</f>
        <v>1</v>
      </c>
      <c r="L20" s="20">
        <f>LOOKUP($C$11,'Basic Information'!$A$2:$A$4,'Basic Information'!$C$2:$C$4)</f>
        <v>1</v>
      </c>
      <c r="M20" s="20">
        <f>LOOKUP($C$11,'Basic Information'!$A$2:$A$4,'Basic Information'!$C$2:$C$4)</f>
        <v>1</v>
      </c>
      <c r="N20" s="20">
        <f>LOOKUP($C$11,'Basic Information'!$A$2:$A$4,'Basic Information'!$C$2:$C$4)</f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8" t="s">
        <v>41</v>
      </c>
      <c r="C21" s="19">
        <f>IF($C$13="1-phase",LOOKUP($C$11,'Basic Information'!$A$2:$A$4,'Basic Information'!$D$2:$D$4),LOOKUP($C$11,'Basic Information'!$A$2:$A$4,'Basic Information'!$E$2:$E$4))</f>
        <v>0.2</v>
      </c>
      <c r="D21" s="19">
        <f>IF($C$13="1-phase",LOOKUP($C$11,'Basic Information'!$A$2:$A$4,'Basic Information'!$D$2:$D$4),LOOKUP($C$11,'Basic Information'!$A$2:$A$4,'Basic Information'!$E$2:$E$4))</f>
        <v>0.2</v>
      </c>
      <c r="E21" s="19">
        <f>IF($C$13="1-phase",LOOKUP($C$11,'Basic Information'!$A$2:$A$4,'Basic Information'!$D$2:$D$4),LOOKUP($C$11,'Basic Information'!$A$2:$A$4,'Basic Information'!$E$2:$E$4))</f>
        <v>0.2</v>
      </c>
      <c r="F21" s="19">
        <f>IF($C$13="1-phase",LOOKUP($C$11,'Basic Information'!$A$2:$A$4,'Basic Information'!$D$2:$D$4),LOOKUP($C$11,'Basic Information'!$A$2:$A$4,'Basic Information'!$E$2:$E$4))</f>
        <v>0.2</v>
      </c>
      <c r="G21" s="19">
        <f>IF($C$13="1-phase",LOOKUP($C$11,'Basic Information'!$A$2:$A$4,'Basic Information'!$D$2:$D$4),LOOKUP($C$11,'Basic Information'!$A$2:$A$4,'Basic Information'!$E$2:$E$4))</f>
        <v>0.2</v>
      </c>
      <c r="H21" s="19">
        <f>IF($C$13="1-phase",LOOKUP($C$11,'Basic Information'!$A$2:$A$4,'Basic Information'!$D$2:$D$4),LOOKUP($C$11,'Basic Information'!$A$2:$A$4,'Basic Information'!$E$2:$E$4))</f>
        <v>0.2</v>
      </c>
      <c r="I21" s="19">
        <f>IF($C$13="1-phase",LOOKUP($C$11,'Basic Information'!$A$2:$A$4,'Basic Information'!$D$2:$D$4),LOOKUP($C$11,'Basic Information'!$A$2:$A$4,'Basic Information'!$E$2:$E$4))</f>
        <v>0.2</v>
      </c>
      <c r="J21" s="19">
        <f>IF($C$13="1-phase",LOOKUP($C$11,'Basic Information'!$A$2:$A$4,'Basic Information'!$D$2:$D$4),LOOKUP($C$11,'Basic Information'!$A$2:$A$4,'Basic Information'!$E$2:$E$4))</f>
        <v>0.2</v>
      </c>
      <c r="K21" s="19">
        <f>IF($C$13="1-phase",LOOKUP($C$11,'Basic Information'!$A$2:$A$4,'Basic Information'!$D$2:$D$4),LOOKUP($C$11,'Basic Information'!$A$2:$A$4,'Basic Information'!$E$2:$E$4))</f>
        <v>0.2</v>
      </c>
      <c r="L21" s="19">
        <f>IF($C$13="1-phase",LOOKUP($C$11,'Basic Information'!$A$2:$A$4,'Basic Information'!$D$2:$D$4),LOOKUP($C$11,'Basic Information'!$A$2:$A$4,'Basic Information'!$E$2:$E$4))</f>
        <v>0.2</v>
      </c>
      <c r="M21" s="19">
        <f>IF($C$13="1-phase",LOOKUP($C$11,'Basic Information'!$A$2:$A$4,'Basic Information'!$D$2:$D$4),LOOKUP($C$11,'Basic Information'!$A$2:$A$4,'Basic Information'!$E$2:$E$4))</f>
        <v>0.2</v>
      </c>
      <c r="N21" s="19">
        <f>IF($C$13="1-phase",LOOKUP($C$11,'Basic Information'!$A$2:$A$4,'Basic Information'!$D$2:$D$4),LOOKUP($C$11,'Basic Information'!$A$2:$A$4,'Basic Information'!$E$2:$E$4))</f>
        <v>0.2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6" t="s">
        <v>42</v>
      </c>
      <c r="C22" s="20">
        <f t="shared" ref="C22:N22" si="0">C18*0.001</f>
        <v>0.70000000000000007</v>
      </c>
      <c r="D22" s="20">
        <f t="shared" si="0"/>
        <v>0.8</v>
      </c>
      <c r="E22" s="20">
        <f t="shared" si="0"/>
        <v>0.9</v>
      </c>
      <c r="F22" s="20">
        <f t="shared" si="0"/>
        <v>1</v>
      </c>
      <c r="G22" s="20">
        <f t="shared" si="0"/>
        <v>0.70000000000000007</v>
      </c>
      <c r="H22" s="20">
        <f t="shared" si="0"/>
        <v>0.6</v>
      </c>
      <c r="I22" s="20">
        <f t="shared" si="0"/>
        <v>0.5</v>
      </c>
      <c r="J22" s="20">
        <f t="shared" si="0"/>
        <v>0.4</v>
      </c>
      <c r="K22" s="20">
        <f t="shared" si="0"/>
        <v>0.3</v>
      </c>
      <c r="L22" s="20">
        <f t="shared" si="0"/>
        <v>0.2</v>
      </c>
      <c r="M22" s="20">
        <f t="shared" si="0"/>
        <v>0.4</v>
      </c>
      <c r="N22" s="20">
        <f t="shared" si="0"/>
        <v>0.5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8" t="s">
        <v>43</v>
      </c>
      <c r="C23" s="19">
        <f>'Bill Calculation'!C18*LOOKUP($C$11,'Basic Information'!$A$2:$A$4,'Basic Information'!$F$2:$F$4)</f>
        <v>7</v>
      </c>
      <c r="D23" s="19">
        <f>'Bill Calculation'!D18*LOOKUP($C$11,'Basic Information'!$A$2:$A$4,'Basic Information'!$F$2:$F$4)</f>
        <v>8</v>
      </c>
      <c r="E23" s="19">
        <f>'Bill Calculation'!E18*LOOKUP($C$11,'Basic Information'!$A$2:$A$4,'Basic Information'!$F$2:$F$4)</f>
        <v>9</v>
      </c>
      <c r="F23" s="19">
        <f>'Bill Calculation'!F18*LOOKUP($C$11,'Basic Information'!$A$2:$A$4,'Basic Information'!$F$2:$F$4)</f>
        <v>10</v>
      </c>
      <c r="G23" s="19">
        <f>'Bill Calculation'!G18*LOOKUP($C$11,'Basic Information'!$A$2:$A$4,'Basic Information'!$F$2:$F$4)</f>
        <v>7</v>
      </c>
      <c r="H23" s="19">
        <f>'Bill Calculation'!H18*LOOKUP($C$11,'Basic Information'!$A$2:$A$4,'Basic Information'!$F$2:$F$4)</f>
        <v>6</v>
      </c>
      <c r="I23" s="19">
        <f>'Bill Calculation'!I18*LOOKUP($C$11,'Basic Information'!$A$2:$A$4,'Basic Information'!$F$2:$F$4)</f>
        <v>5</v>
      </c>
      <c r="J23" s="19">
        <f>'Bill Calculation'!J18*LOOKUP($C$11,'Basic Information'!$A$2:$A$4,'Basic Information'!$F$2:$F$4)</f>
        <v>4</v>
      </c>
      <c r="K23" s="19">
        <f>'Bill Calculation'!K18*LOOKUP($C$11,'Basic Information'!$A$2:$A$4,'Basic Information'!$F$2:$F$4)</f>
        <v>3</v>
      </c>
      <c r="L23" s="19">
        <f>'Bill Calculation'!L18*LOOKUP($C$11,'Basic Information'!$A$2:$A$4,'Basic Information'!$F$2:$F$4)</f>
        <v>2</v>
      </c>
      <c r="M23" s="19">
        <f>'Bill Calculation'!M18*LOOKUP($C$11,'Basic Information'!$A$2:$A$4,'Basic Information'!$F$2:$F$4)</f>
        <v>4</v>
      </c>
      <c r="N23" s="19">
        <f>'Bill Calculation'!N18*LOOKUP($C$11,'Basic Information'!$A$2:$A$4,'Basic Information'!$F$2:$F$4)</f>
        <v>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6" t="str">
        <f>CONCATENATE("Cost of Tariff Block ",'Basic Information'!A9, " (JOD)")</f>
        <v>Cost of Tariff Block 1 (JOD)</v>
      </c>
      <c r="C24" s="20">
        <f>IF(C$18&gt;'Basic Information'!$C9,'Basic Information'!$C9-'Basic Information'!$B9,IF(C$18-'Basic Information'!$B9&lt;0,0,C$18-'Basic Information'!$B9))*'Basic Information'!$D9</f>
        <v>5.28</v>
      </c>
      <c r="D24" s="20">
        <f>IF(D$18&gt;'Basic Information'!$C9,'Basic Information'!$C9-'Basic Information'!$B9,IF(D$18-'Basic Information'!$B9&lt;0,0,D$18-'Basic Information'!$B9))*'Basic Information'!$D9</f>
        <v>5.28</v>
      </c>
      <c r="E24" s="20">
        <f>IF(E$18&gt;'Basic Information'!$C9,'Basic Information'!$C9-'Basic Information'!$B9,IF(E$18-'Basic Information'!$B9&lt;0,0,E$18-'Basic Information'!$B9))*'Basic Information'!$D9</f>
        <v>5.28</v>
      </c>
      <c r="F24" s="20">
        <f>IF(F$18&gt;'Basic Information'!$C9,'Basic Information'!$C9-'Basic Information'!$B9,IF(F$18-'Basic Information'!$B9&lt;0,0,F$18-'Basic Information'!$B9))*'Basic Information'!$D9</f>
        <v>5.28</v>
      </c>
      <c r="G24" s="20">
        <f>IF(G$18&gt;'Basic Information'!$C9,'Basic Information'!$C9-'Basic Information'!$B9,IF(G$18-'Basic Information'!$B9&lt;0,0,G$18-'Basic Information'!$B9))*'Basic Information'!$D9</f>
        <v>5.28</v>
      </c>
      <c r="H24" s="20">
        <f>IF(H$18&gt;'Basic Information'!$C9,'Basic Information'!$C9-'Basic Information'!$B9,IF(H$18-'Basic Information'!$B9&lt;0,0,H$18-'Basic Information'!$B9))*'Basic Information'!$D9</f>
        <v>5.28</v>
      </c>
      <c r="I24" s="20">
        <f>IF(I$18&gt;'Basic Information'!$C9,'Basic Information'!$C9-'Basic Information'!$B9,IF(I$18-'Basic Information'!$B9&lt;0,0,I$18-'Basic Information'!$B9))*'Basic Information'!$D9</f>
        <v>5.28</v>
      </c>
      <c r="J24" s="20">
        <f>IF(J$18&gt;'Basic Information'!$C9,'Basic Information'!$C9-'Basic Information'!$B9,IF(J$18-'Basic Information'!$B9&lt;0,0,J$18-'Basic Information'!$B9))*'Basic Information'!$D9</f>
        <v>5.28</v>
      </c>
      <c r="K24" s="20">
        <f>IF(K$18&gt;'Basic Information'!$C9,'Basic Information'!$C9-'Basic Information'!$B9,IF(K$18-'Basic Information'!$B9&lt;0,0,K$18-'Basic Information'!$B9))*'Basic Information'!$D9</f>
        <v>5.28</v>
      </c>
      <c r="L24" s="20">
        <f>IF(L$18&gt;'Basic Information'!$C9,'Basic Information'!$C9-'Basic Information'!$B9,IF(L$18-'Basic Information'!$B9&lt;0,0,L$18-'Basic Information'!$B9))*'Basic Information'!$D9</f>
        <v>5.28</v>
      </c>
      <c r="M24" s="20">
        <f>IF(M$18&gt;'Basic Information'!$C9,'Basic Information'!$C9-'Basic Information'!$B9,IF(M$18-'Basic Information'!$B9&lt;0,0,M$18-'Basic Information'!$B9))*'Basic Information'!$D9</f>
        <v>5.28</v>
      </c>
      <c r="N24" s="20">
        <f>IF(N$18&gt;'Basic Information'!$C9,'Basic Information'!$C9-'Basic Information'!$B9,IF(N$18-'Basic Information'!$B9&lt;0,0,N$18-'Basic Information'!$B9))*'Basic Information'!$D9</f>
        <v>5.28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6" t="str">
        <f>CONCATENATE("Cost of Tariff Block ",'Basic Information'!A10, " (JOD)")</f>
        <v>Cost of Tariff Block 2 (JOD)</v>
      </c>
      <c r="C25" s="19">
        <f>IF(C$18&gt;'Basic Information'!$C10,'Basic Information'!$C10-'Basic Information'!$B10,IF(C$18-'Basic Information'!$B10&lt;0,0,C$18-'Basic Information'!$B10))*'Basic Information'!$D10</f>
        <v>10.08</v>
      </c>
      <c r="D25" s="19">
        <f>IF(D$18&gt;'Basic Information'!$C10,'Basic Information'!$C10-'Basic Information'!$B10,IF(D$18-'Basic Information'!$B10&lt;0,0,D$18-'Basic Information'!$B10))*'Basic Information'!$D10</f>
        <v>10.08</v>
      </c>
      <c r="E25" s="19">
        <f>IF(E$18&gt;'Basic Information'!$C10,'Basic Information'!$C10-'Basic Information'!$B10,IF(E$18-'Basic Information'!$B10&lt;0,0,E$18-'Basic Information'!$B10))*'Basic Information'!$D10</f>
        <v>10.08</v>
      </c>
      <c r="F25" s="19">
        <f>IF(F$18&gt;'Basic Information'!$C10,'Basic Information'!$C10-'Basic Information'!$B10,IF(F$18-'Basic Information'!$B10&lt;0,0,F$18-'Basic Information'!$B10))*'Basic Information'!$D10</f>
        <v>10.08</v>
      </c>
      <c r="G25" s="19">
        <f>IF(G$18&gt;'Basic Information'!$C10,'Basic Information'!$C10-'Basic Information'!$B10,IF(G$18-'Basic Information'!$B10&lt;0,0,G$18-'Basic Information'!$B10))*'Basic Information'!$D10</f>
        <v>10.08</v>
      </c>
      <c r="H25" s="19">
        <f>IF(H$18&gt;'Basic Information'!$C10,'Basic Information'!$C10-'Basic Information'!$B10,IF(H$18-'Basic Information'!$B10&lt;0,0,H$18-'Basic Information'!$B10))*'Basic Information'!$D10</f>
        <v>10.08</v>
      </c>
      <c r="I25" s="19">
        <f>IF(I$18&gt;'Basic Information'!$C10,'Basic Information'!$C10-'Basic Information'!$B10,IF(I$18-'Basic Information'!$B10&lt;0,0,I$18-'Basic Information'!$B10))*'Basic Information'!$D10</f>
        <v>10.08</v>
      </c>
      <c r="J25" s="19">
        <f>IF(J$18&gt;'Basic Information'!$C10,'Basic Information'!$C10-'Basic Information'!$B10,IF(J$18-'Basic Information'!$B10&lt;0,0,J$18-'Basic Information'!$B10))*'Basic Information'!$D10</f>
        <v>10.08</v>
      </c>
      <c r="K25" s="19">
        <f>IF(K$18&gt;'Basic Information'!$C10,'Basic Information'!$C10-'Basic Information'!$B10,IF(K$18-'Basic Information'!$B10&lt;0,0,K$18-'Basic Information'!$B10))*'Basic Information'!$D10</f>
        <v>10.08</v>
      </c>
      <c r="L25" s="19">
        <f>IF(L$18&gt;'Basic Information'!$C10,'Basic Information'!$C10-'Basic Information'!$B10,IF(L$18-'Basic Information'!$B10&lt;0,0,L$18-'Basic Information'!$B10))*'Basic Information'!$D10</f>
        <v>2.88</v>
      </c>
      <c r="M25" s="19">
        <f>IF(M$18&gt;'Basic Information'!$C10,'Basic Information'!$C10-'Basic Information'!$B10,IF(M$18-'Basic Information'!$B10&lt;0,0,M$18-'Basic Information'!$B10))*'Basic Information'!$D10</f>
        <v>10.08</v>
      </c>
      <c r="N25" s="19">
        <f>IF(N$18&gt;'Basic Information'!$C10,'Basic Information'!$C10-'Basic Information'!$B10,IF(N$18-'Basic Information'!$B10&lt;0,0,N$18-'Basic Information'!$B10))*'Basic Information'!$D10</f>
        <v>10.08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6" t="str">
        <f>CONCATENATE("Cost of Tariff Block ",'Basic Information'!A11, " (JOD)")</f>
        <v>Cost of Tariff Block 3 (JOD)</v>
      </c>
      <c r="C26" s="20">
        <f>IF(C$18&gt;'Basic Information'!$C11,'Basic Information'!$C11-'Basic Information'!$B11,IF(C$18-'Basic Information'!$B11&lt;0,0,C$18-'Basic Information'!$B11))*'Basic Information'!$D11</f>
        <v>17.2</v>
      </c>
      <c r="D26" s="20">
        <f>IF(D$18&gt;'Basic Information'!$C11,'Basic Information'!$C11-'Basic Information'!$B11,IF(D$18-'Basic Information'!$B11&lt;0,0,D$18-'Basic Information'!$B11))*'Basic Information'!$D11</f>
        <v>17.2</v>
      </c>
      <c r="E26" s="20">
        <f>IF(E$18&gt;'Basic Information'!$C11,'Basic Information'!$C11-'Basic Information'!$B11,IF(E$18-'Basic Information'!$B11&lt;0,0,E$18-'Basic Information'!$B11))*'Basic Information'!$D11</f>
        <v>17.2</v>
      </c>
      <c r="F26" s="20">
        <f>IF(F$18&gt;'Basic Information'!$C11,'Basic Information'!$C11-'Basic Information'!$B11,IF(F$18-'Basic Information'!$B11&lt;0,0,F$18-'Basic Information'!$B11))*'Basic Information'!$D11</f>
        <v>17.2</v>
      </c>
      <c r="G26" s="20">
        <f>IF(G$18&gt;'Basic Information'!$C11,'Basic Information'!$C11-'Basic Information'!$B11,IF(G$18-'Basic Information'!$B11&lt;0,0,G$18-'Basic Information'!$B11))*'Basic Information'!$D11</f>
        <v>17.2</v>
      </c>
      <c r="H26" s="20">
        <f>IF(H$18&gt;'Basic Information'!$C11,'Basic Information'!$C11-'Basic Information'!$B11,IF(H$18-'Basic Information'!$B11&lt;0,0,H$18-'Basic Information'!$B11))*'Basic Information'!$D11</f>
        <v>17.2</v>
      </c>
      <c r="I26" s="20">
        <f>IF(I$18&gt;'Basic Information'!$C11,'Basic Information'!$C11-'Basic Information'!$B11,IF(I$18-'Basic Information'!$B11&lt;0,0,I$18-'Basic Information'!$B11))*'Basic Information'!$D11</f>
        <v>17.2</v>
      </c>
      <c r="J26" s="20">
        <f>IF(J$18&gt;'Basic Information'!$C11,'Basic Information'!$C11-'Basic Information'!$B11,IF(J$18-'Basic Information'!$B11&lt;0,0,J$18-'Basic Information'!$B11))*'Basic Information'!$D11</f>
        <v>8.6</v>
      </c>
      <c r="K26" s="20">
        <f>IF(K$18&gt;'Basic Information'!$C11,'Basic Information'!$C11-'Basic Information'!$B11,IF(K$18-'Basic Information'!$B11&lt;0,0,K$18-'Basic Information'!$B11))*'Basic Information'!$D11</f>
        <v>0</v>
      </c>
      <c r="L26" s="20">
        <f>IF(L$18&gt;'Basic Information'!$C11,'Basic Information'!$C11-'Basic Information'!$B11,IF(L$18-'Basic Information'!$B11&lt;0,0,L$18-'Basic Information'!$B11))*'Basic Information'!$D11</f>
        <v>0</v>
      </c>
      <c r="M26" s="20">
        <f>IF(M$18&gt;'Basic Information'!$C11,'Basic Information'!$C11-'Basic Information'!$B11,IF(M$18-'Basic Information'!$B11&lt;0,0,M$18-'Basic Information'!$B11))*'Basic Information'!$D11</f>
        <v>8.6</v>
      </c>
      <c r="N26" s="20">
        <f>IF(N$18&gt;'Basic Information'!$C11,'Basic Information'!$C11-'Basic Information'!$B11,IF(N$18-'Basic Information'!$B11&lt;0,0,N$18-'Basic Information'!$B11))*'Basic Information'!$D11</f>
        <v>17.2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6" t="str">
        <f>CONCATENATE("Cost of Tariff Block ",'Basic Information'!A12, " (JOD)")</f>
        <v>Cost of Tariff Block 4 (JOD)</v>
      </c>
      <c r="C27" s="19">
        <f>IF(C$18&gt;'Basic Information'!$C12,'Basic Information'!$C12-'Basic Information'!$B12,IF(C$18-'Basic Information'!$B12&lt;0,0,C$18-'Basic Information'!$B12))*'Basic Information'!$D12</f>
        <v>11.4</v>
      </c>
      <c r="D27" s="19">
        <f>IF(D$18&gt;'Basic Information'!$C12,'Basic Information'!$C12-'Basic Information'!$B12,IF(D$18-'Basic Information'!$B12&lt;0,0,D$18-'Basic Information'!$B12))*'Basic Information'!$D12</f>
        <v>11.4</v>
      </c>
      <c r="E27" s="19">
        <f>IF(E$18&gt;'Basic Information'!$C12,'Basic Information'!$C12-'Basic Information'!$B12,IF(E$18-'Basic Information'!$B12&lt;0,0,E$18-'Basic Information'!$B12))*'Basic Information'!$D12</f>
        <v>11.4</v>
      </c>
      <c r="F27" s="19">
        <f>IF(F$18&gt;'Basic Information'!$C12,'Basic Information'!$C12-'Basic Information'!$B12,IF(F$18-'Basic Information'!$B12&lt;0,0,F$18-'Basic Information'!$B12))*'Basic Information'!$D12</f>
        <v>11.4</v>
      </c>
      <c r="G27" s="19">
        <f>IF(G$18&gt;'Basic Information'!$C12,'Basic Information'!$C12-'Basic Information'!$B12,IF(G$18-'Basic Information'!$B12&lt;0,0,G$18-'Basic Information'!$B12))*'Basic Information'!$D12</f>
        <v>11.4</v>
      </c>
      <c r="H27" s="19">
        <f>IF(H$18&gt;'Basic Information'!$C12,'Basic Information'!$C12-'Basic Information'!$B12,IF(H$18-'Basic Information'!$B12&lt;0,0,H$18-'Basic Information'!$B12))*'Basic Information'!$D12</f>
        <v>11.4</v>
      </c>
      <c r="I27" s="19">
        <f>IF(I$18&gt;'Basic Information'!$C12,'Basic Information'!$C12-'Basic Information'!$B12,IF(I$18-'Basic Information'!$B12&lt;0,0,I$18-'Basic Information'!$B12))*'Basic Information'!$D12</f>
        <v>0</v>
      </c>
      <c r="J27" s="19">
        <f>IF(J$18&gt;'Basic Information'!$C12,'Basic Information'!$C12-'Basic Information'!$B12,IF(J$18-'Basic Information'!$B12&lt;0,0,J$18-'Basic Information'!$B12))*'Basic Information'!$D12</f>
        <v>0</v>
      </c>
      <c r="K27" s="19">
        <f>IF(K$18&gt;'Basic Information'!$C12,'Basic Information'!$C12-'Basic Information'!$B12,IF(K$18-'Basic Information'!$B12&lt;0,0,K$18-'Basic Information'!$B12))*'Basic Information'!$D12</f>
        <v>0</v>
      </c>
      <c r="L27" s="19">
        <f>IF(L$18&gt;'Basic Information'!$C12,'Basic Information'!$C12-'Basic Information'!$B12,IF(L$18-'Basic Information'!$B12&lt;0,0,L$18-'Basic Information'!$B12))*'Basic Information'!$D12</f>
        <v>0</v>
      </c>
      <c r="M27" s="19">
        <f>IF(M$18&gt;'Basic Information'!$C12,'Basic Information'!$C12-'Basic Information'!$B12,IF(M$18-'Basic Information'!$B12&lt;0,0,M$18-'Basic Information'!$B12))*'Basic Information'!$D12</f>
        <v>0</v>
      </c>
      <c r="N27" s="19">
        <f>IF(N$18&gt;'Basic Information'!$C12,'Basic Information'!$C12-'Basic Information'!$B12,IF(N$18-'Basic Information'!$B12&lt;0,0,N$18-'Basic Information'!$B12))*'Basic Information'!$D12</f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6" t="str">
        <f>CONCATENATE("Cost of Tariff Block ",'Basic Information'!A13, " (JOD)")</f>
        <v>Cost of Tariff Block 5 (JOD)</v>
      </c>
      <c r="C28" s="20">
        <f>IF(C$18&gt;'Basic Information'!$C13,'Basic Information'!$C13-'Basic Information'!$B13,IF(C$18-'Basic Information'!$B13&lt;0,0,C$18-'Basic Information'!$B13))*'Basic Information'!$D13</f>
        <v>15.8</v>
      </c>
      <c r="D28" s="20">
        <f>IF(D$18&gt;'Basic Information'!$C13,'Basic Information'!$C13-'Basic Information'!$B13,IF(D$18-'Basic Information'!$B13&lt;0,0,D$18-'Basic Information'!$B13))*'Basic Information'!$D13</f>
        <v>23.7</v>
      </c>
      <c r="E28" s="20">
        <f>IF(E$18&gt;'Basic Information'!$C13,'Basic Information'!$C13-'Basic Information'!$B13,IF(E$18-'Basic Information'!$B13&lt;0,0,E$18-'Basic Information'!$B13))*'Basic Information'!$D13</f>
        <v>23.7</v>
      </c>
      <c r="F28" s="20">
        <f>IF(F$18&gt;'Basic Information'!$C13,'Basic Information'!$C13-'Basic Information'!$B13,IF(F$18-'Basic Information'!$B13&lt;0,0,F$18-'Basic Information'!$B13))*'Basic Information'!$D13</f>
        <v>23.7</v>
      </c>
      <c r="G28" s="20">
        <f>IF(G$18&gt;'Basic Information'!$C13,'Basic Information'!$C13-'Basic Information'!$B13,IF(G$18-'Basic Information'!$B13&lt;0,0,G$18-'Basic Information'!$B13))*'Basic Information'!$D13</f>
        <v>15.8</v>
      </c>
      <c r="H28" s="20">
        <f>IF(H$18&gt;'Basic Information'!$C13,'Basic Information'!$C13-'Basic Information'!$B13,IF(H$18-'Basic Information'!$B13&lt;0,0,H$18-'Basic Information'!$B13))*'Basic Information'!$D13</f>
        <v>0</v>
      </c>
      <c r="I28" s="20">
        <f>IF(I$18&gt;'Basic Information'!$C13,'Basic Information'!$C13-'Basic Information'!$B13,IF(I$18-'Basic Information'!$B13&lt;0,0,I$18-'Basic Information'!$B13))*'Basic Information'!$D13</f>
        <v>0</v>
      </c>
      <c r="J28" s="20">
        <f>IF(J$18&gt;'Basic Information'!$C13,'Basic Information'!$C13-'Basic Information'!$B13,IF(J$18-'Basic Information'!$B13&lt;0,0,J$18-'Basic Information'!$B13))*'Basic Information'!$D13</f>
        <v>0</v>
      </c>
      <c r="K28" s="20">
        <f>IF(K$18&gt;'Basic Information'!$C13,'Basic Information'!$C13-'Basic Information'!$B13,IF(K$18-'Basic Information'!$B13&lt;0,0,K$18-'Basic Information'!$B13))*'Basic Information'!$D13</f>
        <v>0</v>
      </c>
      <c r="L28" s="20">
        <f>IF(L$18&gt;'Basic Information'!$C13,'Basic Information'!$C13-'Basic Information'!$B13,IF(L$18-'Basic Information'!$B13&lt;0,0,L$18-'Basic Information'!$B13))*'Basic Information'!$D13</f>
        <v>0</v>
      </c>
      <c r="M28" s="20">
        <f>IF(M$18&gt;'Basic Information'!$C13,'Basic Information'!$C13-'Basic Information'!$B13,IF(M$18-'Basic Information'!$B13&lt;0,0,M$18-'Basic Information'!$B13))*'Basic Information'!$D13</f>
        <v>0</v>
      </c>
      <c r="N28" s="20">
        <f>IF(N$18&gt;'Basic Information'!$C13,'Basic Information'!$C13-'Basic Information'!$B13,IF(N$18-'Basic Information'!$B13&lt;0,0,N$18-'Basic Information'!$B13))*'Basic Information'!$D13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6" t="str">
        <f>CONCATENATE("Cost of Tariff Block ",'Basic Information'!A14, " (JOD)")</f>
        <v>Cost of Tariff Block 6 (JOD)</v>
      </c>
      <c r="C29" s="19">
        <f>IF(C$18&gt;'Basic Information'!$C14,'Basic Information'!$C14-'Basic Information'!$B14,IF(C$18-'Basic Information'!$B14&lt;0,0,C$18-'Basic Information'!$B14))*'Basic Information'!$D14</f>
        <v>0</v>
      </c>
      <c r="D29" s="19">
        <f>IF(D$18&gt;'Basic Information'!$C14,'Basic Information'!$C14-'Basic Information'!$B14,IF(D$18-'Basic Information'!$B14&lt;0,0,D$18-'Basic Information'!$B14))*'Basic Information'!$D14</f>
        <v>9.4</v>
      </c>
      <c r="E29" s="19">
        <f>IF(E$18&gt;'Basic Information'!$C14,'Basic Information'!$C14-'Basic Information'!$B14,IF(E$18-'Basic Information'!$B14&lt;0,0,E$18-'Basic Information'!$B14))*'Basic Information'!$D14</f>
        <v>28.2</v>
      </c>
      <c r="F29" s="19">
        <f>IF(F$18&gt;'Basic Information'!$C14,'Basic Information'!$C14-'Basic Information'!$B14,IF(F$18-'Basic Information'!$B14&lt;0,0,F$18-'Basic Information'!$B14))*'Basic Information'!$D14</f>
        <v>47</v>
      </c>
      <c r="G29" s="19">
        <f>IF(G$18&gt;'Basic Information'!$C14,'Basic Information'!$C14-'Basic Information'!$B14,IF(G$18-'Basic Information'!$B14&lt;0,0,G$18-'Basic Information'!$B14))*'Basic Information'!$D14</f>
        <v>0</v>
      </c>
      <c r="H29" s="19">
        <f>IF(H$18&gt;'Basic Information'!$C14,'Basic Information'!$C14-'Basic Information'!$B14,IF(H$18-'Basic Information'!$B14&lt;0,0,H$18-'Basic Information'!$B14))*'Basic Information'!$D14</f>
        <v>0</v>
      </c>
      <c r="I29" s="19">
        <f>IF(I$18&gt;'Basic Information'!$C14,'Basic Information'!$C14-'Basic Information'!$B14,IF(I$18-'Basic Information'!$B14&lt;0,0,I$18-'Basic Information'!$B14))*'Basic Information'!$D14</f>
        <v>0</v>
      </c>
      <c r="J29" s="19">
        <f>IF(J$18&gt;'Basic Information'!$C14,'Basic Information'!$C14-'Basic Information'!$B14,IF(J$18-'Basic Information'!$B14&lt;0,0,J$18-'Basic Information'!$B14))*'Basic Information'!$D14</f>
        <v>0</v>
      </c>
      <c r="K29" s="19">
        <f>IF(K$18&gt;'Basic Information'!$C14,'Basic Information'!$C14-'Basic Information'!$B14,IF(K$18-'Basic Information'!$B14&lt;0,0,K$18-'Basic Information'!$B14))*'Basic Information'!$D14</f>
        <v>0</v>
      </c>
      <c r="L29" s="19">
        <f>IF(L$18&gt;'Basic Information'!$C14,'Basic Information'!$C14-'Basic Information'!$B14,IF(L$18-'Basic Information'!$B14&lt;0,0,L$18-'Basic Information'!$B14))*'Basic Information'!$D14</f>
        <v>0</v>
      </c>
      <c r="M29" s="19">
        <f>IF(M$18&gt;'Basic Information'!$C14,'Basic Information'!$C14-'Basic Information'!$B14,IF(M$18-'Basic Information'!$B14&lt;0,0,M$18-'Basic Information'!$B14))*'Basic Information'!$D14</f>
        <v>0</v>
      </c>
      <c r="N29" s="19">
        <f>IF(N$18&gt;'Basic Information'!$C14,'Basic Information'!$C14-'Basic Information'!$B14,IF(N$18-'Basic Information'!$B14&lt;0,0,N$18-'Basic Information'!$B14))*'Basic Information'!$D14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6" t="str">
        <f>CONCATENATE("Cost of Tariff Block ",'Basic Information'!A15, " (JOD)")</f>
        <v>Cost of Tariff Block 7 (JOD)</v>
      </c>
      <c r="C30" s="20">
        <f>IF(C$18&gt;'Basic Information'!$C15,'Basic Information'!$C15-'Basic Information'!$B15,IF(C$18-'Basic Information'!$B15&lt;0,0,C$18-'Basic Information'!$B15))*'Basic Information'!$D15</f>
        <v>0</v>
      </c>
      <c r="D30" s="20">
        <f>IF(D$18&gt;'Basic Information'!$C15,'Basic Information'!$C15-'Basic Information'!$B15,IF(D$18-'Basic Information'!$B15&lt;0,0,D$18-'Basic Information'!$B15))*'Basic Information'!$D15</f>
        <v>0</v>
      </c>
      <c r="E30" s="20">
        <f>IF(E$18&gt;'Basic Information'!$C15,'Basic Information'!$C15-'Basic Information'!$B15,IF(E$18-'Basic Information'!$B15&lt;0,0,E$18-'Basic Information'!$B15))*'Basic Information'!$D15</f>
        <v>0</v>
      </c>
      <c r="F30" s="20">
        <f>IF(F$18&gt;'Basic Information'!$C15,'Basic Information'!$C15-'Basic Information'!$B15,IF(F$18-'Basic Information'!$B15&lt;0,0,F$18-'Basic Information'!$B15))*'Basic Information'!$D15</f>
        <v>0</v>
      </c>
      <c r="G30" s="20">
        <f>IF(G$18&gt;'Basic Information'!$C15,'Basic Information'!$C15-'Basic Information'!$B15,IF(G$18-'Basic Information'!$B15&lt;0,0,G$18-'Basic Information'!$B15))*'Basic Information'!$D15</f>
        <v>0</v>
      </c>
      <c r="H30" s="20">
        <f>IF(H$18&gt;'Basic Information'!$C15,'Basic Information'!$C15-'Basic Information'!$B15,IF(H$18-'Basic Information'!$B15&lt;0,0,H$18-'Basic Information'!$B15))*'Basic Information'!$D15</f>
        <v>0</v>
      </c>
      <c r="I30" s="20">
        <f>IF(I$18&gt;'Basic Information'!$C15,'Basic Information'!$C15-'Basic Information'!$B15,IF(I$18-'Basic Information'!$B15&lt;0,0,I$18-'Basic Information'!$B15))*'Basic Information'!$D15</f>
        <v>0</v>
      </c>
      <c r="J30" s="20">
        <f>IF(J$18&gt;'Basic Information'!$C15,'Basic Information'!$C15-'Basic Information'!$B15,IF(J$18-'Basic Information'!$B15&lt;0,0,J$18-'Basic Information'!$B15))*'Basic Information'!$D15</f>
        <v>0</v>
      </c>
      <c r="K30" s="20">
        <f>IF(K$18&gt;'Basic Information'!$C15,'Basic Information'!$C15-'Basic Information'!$B15,IF(K$18-'Basic Information'!$B15&lt;0,0,K$18-'Basic Information'!$B15))*'Basic Information'!$D15</f>
        <v>0</v>
      </c>
      <c r="L30" s="20">
        <f>IF(L$18&gt;'Basic Information'!$C15,'Basic Information'!$C15-'Basic Information'!$B15,IF(L$18-'Basic Information'!$B15&lt;0,0,L$18-'Basic Information'!$B15))*'Basic Information'!$D15</f>
        <v>0</v>
      </c>
      <c r="M30" s="20">
        <f>IF(M$18&gt;'Basic Information'!$C15,'Basic Information'!$C15-'Basic Information'!$B15,IF(M$18-'Basic Information'!$B15&lt;0,0,M$18-'Basic Information'!$B15))*'Basic Information'!$D15</f>
        <v>0</v>
      </c>
      <c r="N30" s="20">
        <f>IF(N$18&gt;'Basic Information'!$C15,'Basic Information'!$C15-'Basic Information'!$B15,IF(N$18-'Basic Information'!$B15&lt;0,0,N$18-'Basic Information'!$B15))*'Basic Information'!$D15</f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21" t="s">
        <v>44</v>
      </c>
      <c r="C31" s="22">
        <f t="shared" ref="C31:N31" si="1">SUM(C19:C30)</f>
        <v>71.66</v>
      </c>
      <c r="D31" s="22">
        <f t="shared" si="1"/>
        <v>90.06</v>
      </c>
      <c r="E31" s="22">
        <f t="shared" si="1"/>
        <v>109.96</v>
      </c>
      <c r="F31" s="22">
        <f t="shared" si="1"/>
        <v>129.86000000000001</v>
      </c>
      <c r="G31" s="22">
        <f t="shared" si="1"/>
        <v>71.66</v>
      </c>
      <c r="H31" s="22">
        <f t="shared" si="1"/>
        <v>54.76</v>
      </c>
      <c r="I31" s="22">
        <f t="shared" si="1"/>
        <v>42.260000000000005</v>
      </c>
      <c r="J31" s="22">
        <f t="shared" si="1"/>
        <v>32.56</v>
      </c>
      <c r="K31" s="22">
        <f t="shared" si="1"/>
        <v>22.86</v>
      </c>
      <c r="L31" s="22">
        <f t="shared" si="1"/>
        <v>14.559999999999999</v>
      </c>
      <c r="M31" s="22">
        <f t="shared" si="1"/>
        <v>32.56</v>
      </c>
      <c r="N31" s="22">
        <f t="shared" si="1"/>
        <v>42.260000000000005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" customHeight="1" x14ac:dyDescent="0.25">
      <c r="A34" s="1"/>
      <c r="B34" s="33" t="s">
        <v>45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34" t="s">
        <v>46</v>
      </c>
      <c r="C35" s="35"/>
      <c r="D35" s="35"/>
      <c r="E35" s="20">
        <f>AVERAGE(C18:N18)/130</f>
        <v>4.4871794871794872</v>
      </c>
      <c r="F35" s="23"/>
      <c r="G35" s="2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34" t="s">
        <v>47</v>
      </c>
      <c r="C36" s="35"/>
      <c r="D36" s="25"/>
      <c r="E36" s="26">
        <f>E35*'Basic Information'!B19</f>
        <v>2243.5897435897436</v>
      </c>
      <c r="F36" s="27" t="s">
        <v>23</v>
      </c>
      <c r="G36" s="26">
        <f>E35*'Basic Information'!B20</f>
        <v>3589.7435897435898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" customHeight="1" x14ac:dyDescent="0.25">
      <c r="A39" s="1"/>
      <c r="B39" s="33" t="s">
        <v>48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6" t="s">
        <v>49</v>
      </c>
      <c r="C40" s="37"/>
      <c r="D40" s="37"/>
      <c r="E40" s="28">
        <v>4</v>
      </c>
      <c r="F40" s="2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36" t="s">
        <v>50</v>
      </c>
      <c r="C41" s="37"/>
      <c r="D41" s="37"/>
      <c r="E41" s="28">
        <v>1000</v>
      </c>
      <c r="F41" s="29" t="s">
        <v>51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36" t="s">
        <v>52</v>
      </c>
      <c r="C42" s="37"/>
      <c r="D42" s="37"/>
      <c r="E42" s="20">
        <f>E41/E40</f>
        <v>250</v>
      </c>
      <c r="F42" s="29" t="s">
        <v>51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36" t="s">
        <v>53</v>
      </c>
      <c r="C43" s="37"/>
      <c r="D43" s="37"/>
      <c r="E43" s="20">
        <f>E40*130</f>
        <v>520</v>
      </c>
      <c r="F43" s="29" t="s">
        <v>54</v>
      </c>
      <c r="G43" s="1"/>
      <c r="H43" s="1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36" t="s">
        <v>55</v>
      </c>
      <c r="C44" s="37"/>
      <c r="D44" s="37"/>
      <c r="E44" s="20">
        <f>E41/(ROUND((AVERAGE(C31:N31)/AVERAGE(C18:N18)),3)*E43*12)</f>
        <v>1.5711412770236299</v>
      </c>
      <c r="F44" s="29" t="s">
        <v>56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43" t="str">
        <f>IF(E42&lt;'Basic Information'!B19,"The offered price is too low compared to the local market",IF(E42&gt;'Basic Information'!B20,"The offered price is too high compared to the local market","The offered price is reasonable compared to the ocal market"))</f>
        <v>The offered price is too low compared to the local market</v>
      </c>
      <c r="C45" s="43"/>
      <c r="D45" s="43"/>
      <c r="E45" s="43"/>
      <c r="F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" customHeight="1" x14ac:dyDescent="0.25">
      <c r="A48" s="1"/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5" t="s">
        <v>58</v>
      </c>
      <c r="C49" s="15" t="str">
        <f>CONCATENATE(LOOKUP(MONTH(EDATE($C$12,C$16)),'Basic Information'!$I$2:$I$13,'Basic Information'!$J$2:$J$13),"-",YEAR(EDATE($C$12,C$16)))</f>
        <v>November-2019</v>
      </c>
      <c r="D49" s="15" t="str">
        <f>CONCATENATE(LOOKUP(MONTH(EDATE($C$12,D$16)),'Basic Information'!$I$2:$I$13,'Basic Information'!$J$2:$J$13),"-",YEAR(EDATE($C$12,D$16)))</f>
        <v>October-2019</v>
      </c>
      <c r="E49" s="15" t="str">
        <f>CONCATENATE(LOOKUP(MONTH(EDATE($C$12,E$16)),'Basic Information'!$I$2:$I$13,'Basic Information'!$J$2:$J$13),"-",YEAR(EDATE($C$12,E$16)))</f>
        <v>September-2019</v>
      </c>
      <c r="F49" s="15" t="str">
        <f>CONCATENATE(LOOKUP(MONTH(EDATE($C$12,F$16)),'Basic Information'!$I$2:$I$13,'Basic Information'!$J$2:$J$13),"-",YEAR(EDATE($C$12,F$16)))</f>
        <v>August-2019</v>
      </c>
      <c r="G49" s="15" t="str">
        <f>CONCATENATE(LOOKUP(MONTH(EDATE($C$12,G$16)),'Basic Information'!$I$2:$I$13,'Basic Information'!$J$2:$J$13),"-",YEAR(EDATE($C$12,G$16)))</f>
        <v>July-2019</v>
      </c>
      <c r="H49" s="15" t="str">
        <f>CONCATENATE(LOOKUP(MONTH(EDATE($C$12,H$16)),'Basic Information'!$I$2:$I$13,'Basic Information'!$J$2:$J$13),"-",YEAR(EDATE($C$12,H$16)))</f>
        <v>June-2019</v>
      </c>
      <c r="I49" s="15" t="str">
        <f>CONCATENATE(LOOKUP(MONTH(EDATE($C$12,I$16)),'Basic Information'!$I$2:$I$13,'Basic Information'!$J$2:$J$13),"-",YEAR(EDATE($C$12,I$16)))</f>
        <v>May -2019</v>
      </c>
      <c r="J49" s="15" t="str">
        <f>CONCATENATE(LOOKUP(MONTH(EDATE($C$12,J$16)),'Basic Information'!$I$2:$I$13,'Basic Information'!$J$2:$J$13),"-",YEAR(EDATE($C$12,J$16)))</f>
        <v>April-2019</v>
      </c>
      <c r="K49" s="15" t="str">
        <f>CONCATENATE(LOOKUP(MONTH(EDATE($C$12,K$16)),'Basic Information'!$I$2:$I$13,'Basic Information'!$J$2:$J$13),"-",YEAR(EDATE($C$12,K$16)))</f>
        <v>March-2019</v>
      </c>
      <c r="L49" s="15" t="str">
        <f>CONCATENATE(LOOKUP(MONTH(EDATE($C$12,L$16)),'Basic Information'!$I$2:$I$13,'Basic Information'!$J$2:$J$13),"-",YEAR(EDATE($C$12,L$16)))</f>
        <v>February-2019</v>
      </c>
      <c r="M49" s="15" t="str">
        <f>CONCATENATE(LOOKUP(MONTH(EDATE($C$12,M$16)),'Basic Information'!$I$2:$I$13,'Basic Information'!$J$2:$J$13),"-",YEAR(EDATE($C$12,M$16)))</f>
        <v>January-2019</v>
      </c>
      <c r="N49" s="15" t="str">
        <f>CONCATENATE(LOOKUP(MONTH(EDATE($C$12,N$16)),'Basic Information'!$I$2:$I$13,'Basic Information'!$J$2:$J$13),"-",YEAR(EDATE($C$12,N$16)))</f>
        <v>December-2018</v>
      </c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29" t="s">
        <v>38</v>
      </c>
      <c r="C50" s="30">
        <f t="shared" ref="C50:N50" si="2">IF(C18&gt;$E$43,C18-$E$43,0)</f>
        <v>180</v>
      </c>
      <c r="D50" s="30">
        <f t="shared" si="2"/>
        <v>280</v>
      </c>
      <c r="E50" s="30">
        <f t="shared" si="2"/>
        <v>380</v>
      </c>
      <c r="F50" s="30">
        <f t="shared" si="2"/>
        <v>480</v>
      </c>
      <c r="G50" s="30">
        <f t="shared" si="2"/>
        <v>180</v>
      </c>
      <c r="H50" s="30">
        <f t="shared" si="2"/>
        <v>80</v>
      </c>
      <c r="I50" s="30">
        <f t="shared" si="2"/>
        <v>0</v>
      </c>
      <c r="J50" s="30">
        <f t="shared" si="2"/>
        <v>0</v>
      </c>
      <c r="K50" s="30">
        <f t="shared" si="2"/>
        <v>0</v>
      </c>
      <c r="L50" s="30">
        <f t="shared" si="2"/>
        <v>0</v>
      </c>
      <c r="M50" s="30">
        <f t="shared" si="2"/>
        <v>0</v>
      </c>
      <c r="N50" s="30">
        <f t="shared" si="2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31" t="s">
        <v>39</v>
      </c>
      <c r="C51" s="19">
        <f>LOOKUP($C$11,'Basic Information'!$A$2:$A$4,'Basic Information'!$B$2:$B$4)</f>
        <v>3</v>
      </c>
      <c r="D51" s="19">
        <f>LOOKUP($C$11,'Basic Information'!$A$2:$A$4,'Basic Information'!$B$2:$B$4)</f>
        <v>3</v>
      </c>
      <c r="E51" s="19">
        <f>LOOKUP($C$11,'Basic Information'!$A$2:$A$4,'Basic Information'!$B$2:$B$4)</f>
        <v>3</v>
      </c>
      <c r="F51" s="19">
        <f>LOOKUP($C$11,'Basic Information'!$A$2:$A$4,'Basic Information'!$B$2:$B$4)</f>
        <v>3</v>
      </c>
      <c r="G51" s="19">
        <f>LOOKUP($C$11,'Basic Information'!$A$2:$A$4,'Basic Information'!$B$2:$B$4)</f>
        <v>3</v>
      </c>
      <c r="H51" s="19">
        <f>LOOKUP($C$11,'Basic Information'!$A$2:$A$4,'Basic Information'!$B$2:$B$4)</f>
        <v>3</v>
      </c>
      <c r="I51" s="19">
        <f>LOOKUP($C$11,'Basic Information'!$A$2:$A$4,'Basic Information'!$B$2:$B$4)</f>
        <v>3</v>
      </c>
      <c r="J51" s="19">
        <f>LOOKUP($C$11,'Basic Information'!$A$2:$A$4,'Basic Information'!$B$2:$B$4)</f>
        <v>3</v>
      </c>
      <c r="K51" s="19">
        <f>LOOKUP($C$11,'Basic Information'!$A$2:$A$4,'Basic Information'!$B$2:$B$4)</f>
        <v>3</v>
      </c>
      <c r="L51" s="19">
        <f>LOOKUP($C$11,'Basic Information'!$A$2:$A$4,'Basic Information'!$B$2:$B$4)</f>
        <v>3</v>
      </c>
      <c r="M51" s="19">
        <f>LOOKUP($C$11,'Basic Information'!$A$2:$A$4,'Basic Information'!$B$2:$B$4)</f>
        <v>3</v>
      </c>
      <c r="N51" s="19">
        <f>LOOKUP($C$11,'Basic Information'!$A$2:$A$4,'Basic Information'!$B$2:$B$4)</f>
        <v>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29" t="s">
        <v>40</v>
      </c>
      <c r="C52" s="20">
        <f>LOOKUP($C$11,'Basic Information'!$A$2:$A$4,'Basic Information'!$C$2:$C$4)</f>
        <v>1</v>
      </c>
      <c r="D52" s="20">
        <f>LOOKUP($C$11,'Basic Information'!$A$2:$A$4,'Basic Information'!$C$2:$C$4)</f>
        <v>1</v>
      </c>
      <c r="E52" s="20">
        <f>LOOKUP($C$11,'Basic Information'!$A$2:$A$4,'Basic Information'!$C$2:$C$4)</f>
        <v>1</v>
      </c>
      <c r="F52" s="20">
        <f>LOOKUP($C$11,'Basic Information'!$A$2:$A$4,'Basic Information'!$C$2:$C$4)</f>
        <v>1</v>
      </c>
      <c r="G52" s="20">
        <f>LOOKUP($C$11,'Basic Information'!$A$2:$A$4,'Basic Information'!$C$2:$C$4)</f>
        <v>1</v>
      </c>
      <c r="H52" s="20">
        <f>LOOKUP($C$11,'Basic Information'!$A$2:$A$4,'Basic Information'!$C$2:$C$4)</f>
        <v>1</v>
      </c>
      <c r="I52" s="20">
        <f>LOOKUP($C$11,'Basic Information'!$A$2:$A$4,'Basic Information'!$C$2:$C$4)</f>
        <v>1</v>
      </c>
      <c r="J52" s="20">
        <f>LOOKUP($C$11,'Basic Information'!$A$2:$A$4,'Basic Information'!$C$2:$C$4)</f>
        <v>1</v>
      </c>
      <c r="K52" s="20">
        <f>LOOKUP($C$11,'Basic Information'!$A$2:$A$4,'Basic Information'!$C$2:$C$4)</f>
        <v>1</v>
      </c>
      <c r="L52" s="20">
        <f>LOOKUP($C$11,'Basic Information'!$A$2:$A$4,'Basic Information'!$C$2:$C$4)</f>
        <v>1</v>
      </c>
      <c r="M52" s="20">
        <f>LOOKUP($C$11,'Basic Information'!$A$2:$A$4,'Basic Information'!$C$2:$C$4)</f>
        <v>1</v>
      </c>
      <c r="N52" s="20">
        <f>LOOKUP($C$11,'Basic Information'!$A$2:$A$4,'Basic Information'!$C$2:$C$4)</f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31" t="s">
        <v>41</v>
      </c>
      <c r="C53" s="19">
        <f>IF($C$13="1-phase",LOOKUP($C$11,'Basic Information'!$A$2:$A$4,'Basic Information'!$D$2:$D$4),LOOKUP($C$11,'Basic Information'!$A$2:$A$4,'Basic Information'!$E$2:$E$4))</f>
        <v>0.2</v>
      </c>
      <c r="D53" s="19">
        <f>IF($C$13="1-phase",LOOKUP($C$11,'Basic Information'!$A$2:$A$4,'Basic Information'!$D$2:$D$4),LOOKUP($C$11,'Basic Information'!$A$2:$A$4,'Basic Information'!$E$2:$E$4))</f>
        <v>0.2</v>
      </c>
      <c r="E53" s="19">
        <f>IF($C$13="1-phase",LOOKUP($C$11,'Basic Information'!$A$2:$A$4,'Basic Information'!$D$2:$D$4),LOOKUP($C$11,'Basic Information'!$A$2:$A$4,'Basic Information'!$E$2:$E$4))</f>
        <v>0.2</v>
      </c>
      <c r="F53" s="19">
        <f>IF($C$13="1-phase",LOOKUP($C$11,'Basic Information'!$A$2:$A$4,'Basic Information'!$D$2:$D$4),LOOKUP($C$11,'Basic Information'!$A$2:$A$4,'Basic Information'!$E$2:$E$4))</f>
        <v>0.2</v>
      </c>
      <c r="G53" s="19">
        <f>IF($C$13="1-phase",LOOKUP($C$11,'Basic Information'!$A$2:$A$4,'Basic Information'!$D$2:$D$4),LOOKUP($C$11,'Basic Information'!$A$2:$A$4,'Basic Information'!$E$2:$E$4))</f>
        <v>0.2</v>
      </c>
      <c r="H53" s="19">
        <f>IF($C$13="1-phase",LOOKUP($C$11,'Basic Information'!$A$2:$A$4,'Basic Information'!$D$2:$D$4),LOOKUP($C$11,'Basic Information'!$A$2:$A$4,'Basic Information'!$E$2:$E$4))</f>
        <v>0.2</v>
      </c>
      <c r="I53" s="19">
        <f>IF($C$13="1-phase",LOOKUP($C$11,'Basic Information'!$A$2:$A$4,'Basic Information'!$D$2:$D$4),LOOKUP($C$11,'Basic Information'!$A$2:$A$4,'Basic Information'!$E$2:$E$4))</f>
        <v>0.2</v>
      </c>
      <c r="J53" s="19">
        <f>IF($C$13="1-phase",LOOKUP($C$11,'Basic Information'!$A$2:$A$4,'Basic Information'!$D$2:$D$4),LOOKUP($C$11,'Basic Information'!$A$2:$A$4,'Basic Information'!$E$2:$E$4))</f>
        <v>0.2</v>
      </c>
      <c r="K53" s="19">
        <f>IF($C$13="1-phase",LOOKUP($C$11,'Basic Information'!$A$2:$A$4,'Basic Information'!$D$2:$D$4),LOOKUP($C$11,'Basic Information'!$A$2:$A$4,'Basic Information'!$E$2:$E$4))</f>
        <v>0.2</v>
      </c>
      <c r="L53" s="19">
        <f>IF($C$13="1-phase",LOOKUP($C$11,'Basic Information'!$A$2:$A$4,'Basic Information'!$D$2:$D$4),LOOKUP($C$11,'Basic Information'!$A$2:$A$4,'Basic Information'!$E$2:$E$4))</f>
        <v>0.2</v>
      </c>
      <c r="M53" s="19">
        <f>IF($C$13="1-phase",LOOKUP($C$11,'Basic Information'!$A$2:$A$4,'Basic Information'!$D$2:$D$4),LOOKUP($C$11,'Basic Information'!$A$2:$A$4,'Basic Information'!$E$2:$E$4))</f>
        <v>0.2</v>
      </c>
      <c r="N53" s="19">
        <f>IF($C$13="1-phase",LOOKUP($C$11,'Basic Information'!$A$2:$A$4,'Basic Information'!$D$2:$D$4),LOOKUP($C$11,'Basic Information'!$A$2:$A$4,'Basic Information'!$E$2:$E$4))</f>
        <v>0.2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29" t="s">
        <v>42</v>
      </c>
      <c r="C54" s="20">
        <f t="shared" ref="C54:N54" si="3">C50*0.001</f>
        <v>0.18</v>
      </c>
      <c r="D54" s="20">
        <f t="shared" si="3"/>
        <v>0.28000000000000003</v>
      </c>
      <c r="E54" s="20">
        <f t="shared" si="3"/>
        <v>0.38</v>
      </c>
      <c r="F54" s="20">
        <f t="shared" si="3"/>
        <v>0.48</v>
      </c>
      <c r="G54" s="20">
        <f t="shared" si="3"/>
        <v>0.18</v>
      </c>
      <c r="H54" s="20">
        <f t="shared" si="3"/>
        <v>0.08</v>
      </c>
      <c r="I54" s="20">
        <f t="shared" si="3"/>
        <v>0</v>
      </c>
      <c r="J54" s="20">
        <f t="shared" si="3"/>
        <v>0</v>
      </c>
      <c r="K54" s="20">
        <f t="shared" si="3"/>
        <v>0</v>
      </c>
      <c r="L54" s="20">
        <f t="shared" si="3"/>
        <v>0</v>
      </c>
      <c r="M54" s="20">
        <f t="shared" si="3"/>
        <v>0</v>
      </c>
      <c r="N54" s="20">
        <f t="shared" si="3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31" t="s">
        <v>43</v>
      </c>
      <c r="C55" s="19">
        <f>'Bill Calculation'!C50*LOOKUP($C$11,'Basic Information'!$A$2:$A$4,'Basic Information'!$F$2:$F$4)</f>
        <v>1.8</v>
      </c>
      <c r="D55" s="19">
        <f>'Bill Calculation'!D50*LOOKUP($C$11,'Basic Information'!$A$2:$A$4,'Basic Information'!$F$2:$F$4)</f>
        <v>2.8000000000000003</v>
      </c>
      <c r="E55" s="19">
        <f>'Bill Calculation'!E50*LOOKUP($C$11,'Basic Information'!$A$2:$A$4,'Basic Information'!$F$2:$F$4)</f>
        <v>3.8000000000000003</v>
      </c>
      <c r="F55" s="19">
        <f>'Bill Calculation'!F50*LOOKUP($C$11,'Basic Information'!$A$2:$A$4,'Basic Information'!$F$2:$F$4)</f>
        <v>4.8</v>
      </c>
      <c r="G55" s="19">
        <f>'Bill Calculation'!G50*LOOKUP($C$11,'Basic Information'!$A$2:$A$4,'Basic Information'!$F$2:$F$4)</f>
        <v>1.8</v>
      </c>
      <c r="H55" s="19">
        <f>'Bill Calculation'!H50*LOOKUP($C$11,'Basic Information'!$A$2:$A$4,'Basic Information'!$F$2:$F$4)</f>
        <v>0.8</v>
      </c>
      <c r="I55" s="19">
        <f>'Bill Calculation'!I50*LOOKUP($C$11,'Basic Information'!$A$2:$A$4,'Basic Information'!$F$2:$F$4)</f>
        <v>0</v>
      </c>
      <c r="J55" s="19">
        <f>'Bill Calculation'!J50*LOOKUP($C$11,'Basic Information'!$A$2:$A$4,'Basic Information'!$F$2:$F$4)</f>
        <v>0</v>
      </c>
      <c r="K55" s="19">
        <f>'Bill Calculation'!K50*LOOKUP($C$11,'Basic Information'!$A$2:$A$4,'Basic Information'!$F$2:$F$4)</f>
        <v>0</v>
      </c>
      <c r="L55" s="19">
        <f>'Bill Calculation'!L50*LOOKUP($C$11,'Basic Information'!$A$2:$A$4,'Basic Information'!$F$2:$F$4)</f>
        <v>0</v>
      </c>
      <c r="M55" s="19">
        <f>'Bill Calculation'!M50*LOOKUP($C$11,'Basic Information'!$A$2:$A$4,'Basic Information'!$F$2:$F$4)</f>
        <v>0</v>
      </c>
      <c r="N55" s="19">
        <f>'Bill Calculation'!N50*LOOKUP($C$11,'Basic Information'!$A$2:$A$4,'Basic Information'!$F$2:$F$4)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9" t="str">
        <f>CONCATENATE("Cost of Tariff Block ",'Basic Information'!A39, " (JOD)")</f>
        <v>Cost of Tariff Block  (JOD)</v>
      </c>
      <c r="C56" s="20">
        <f>IF(C$50&gt;'Basic Information'!$C9,'Basic Information'!$C9-'Basic Information'!$B9,IF(C$50-'Basic Information'!$B9&lt;0,0,C$50-'Basic Information'!$B9))*'Basic Information'!$D9</f>
        <v>5.28</v>
      </c>
      <c r="D56" s="20">
        <f>IF(D$50&gt;'Basic Information'!$C9,'Basic Information'!$C9-'Basic Information'!$B9,IF(D$50-'Basic Information'!$B9&lt;0,0,D$50-'Basic Information'!$B9))*'Basic Information'!$D9</f>
        <v>5.28</v>
      </c>
      <c r="E56" s="20">
        <f>IF(E$50&gt;'Basic Information'!$C9,'Basic Information'!$C9-'Basic Information'!$B9,IF(E$50-'Basic Information'!$B9&lt;0,0,E$50-'Basic Information'!$B9))*'Basic Information'!$D9</f>
        <v>5.28</v>
      </c>
      <c r="F56" s="20">
        <f>IF(F$50&gt;'Basic Information'!$C9,'Basic Information'!$C9-'Basic Information'!$B9,IF(F$50-'Basic Information'!$B9&lt;0,0,F$50-'Basic Information'!$B9))*'Basic Information'!$D9</f>
        <v>5.28</v>
      </c>
      <c r="G56" s="20">
        <f>IF(G$50&gt;'Basic Information'!$C9,'Basic Information'!$C9-'Basic Information'!$B9,IF(G$50-'Basic Information'!$B9&lt;0,0,G$50-'Basic Information'!$B9))*'Basic Information'!$D9</f>
        <v>5.28</v>
      </c>
      <c r="H56" s="20">
        <f>IF(H$50&gt;'Basic Information'!$C9,'Basic Information'!$C9-'Basic Information'!$B9,IF(H$50-'Basic Information'!$B9&lt;0,0,H$50-'Basic Information'!$B9))*'Basic Information'!$D9</f>
        <v>2.64</v>
      </c>
      <c r="I56" s="20">
        <f>IF(I$50&gt;'Basic Information'!$C9,'Basic Information'!$C9-'Basic Information'!$B9,IF(I$50-'Basic Information'!$B9&lt;0,0,I$50-'Basic Information'!$B9))*'Basic Information'!$D9</f>
        <v>0</v>
      </c>
      <c r="J56" s="20">
        <f>IF(J$50&gt;'Basic Information'!$C9,'Basic Information'!$C9-'Basic Information'!$B9,IF(J$50-'Basic Information'!$B9&lt;0,0,J$50-'Basic Information'!$B9))*'Basic Information'!$D9</f>
        <v>0</v>
      </c>
      <c r="K56" s="20">
        <f>IF(K$50&gt;'Basic Information'!$C9,'Basic Information'!$C9-'Basic Information'!$B9,IF(K$50-'Basic Information'!$B9&lt;0,0,K$50-'Basic Information'!$B9))*'Basic Information'!$D9</f>
        <v>0</v>
      </c>
      <c r="L56" s="20">
        <f>IF(L$50&gt;'Basic Information'!$C9,'Basic Information'!$C9-'Basic Information'!$B9,IF(L$50-'Basic Information'!$B9&lt;0,0,L$50-'Basic Information'!$B9))*'Basic Information'!$D9</f>
        <v>0</v>
      </c>
      <c r="M56" s="20">
        <f>IF(M$50&gt;'Basic Information'!$C9,'Basic Information'!$C9-'Basic Information'!$B9,IF(M$50-'Basic Information'!$B9&lt;0,0,M$50-'Basic Information'!$B9))*'Basic Information'!$D9</f>
        <v>0</v>
      </c>
      <c r="N56" s="20">
        <f>IF(N$50&gt;'Basic Information'!$C9,'Basic Information'!$C9-'Basic Information'!$B9,IF(N$50-'Basic Information'!$B9&lt;0,0,N$50-'Basic Information'!$B9))*'Basic Information'!$D9</f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9" t="str">
        <f>CONCATENATE("Cost of Tariff Block ",'Basic Information'!A40, " (JOD)")</f>
        <v>Cost of Tariff Block  (JOD)</v>
      </c>
      <c r="C57" s="19">
        <f>IF(C$50&gt;'Basic Information'!$C10,'Basic Information'!$C10-'Basic Information'!$B10,IF(C$50-'Basic Information'!$B10&lt;0,0,C$50-'Basic Information'!$B10))*'Basic Information'!$D10</f>
        <v>1.44</v>
      </c>
      <c r="D57" s="19">
        <f>IF(D$50&gt;'Basic Information'!$C10,'Basic Information'!$C10-'Basic Information'!$B10,IF(D$50-'Basic Information'!$B10&lt;0,0,D$50-'Basic Information'!$B10))*'Basic Information'!$D10</f>
        <v>8.6399999999999988</v>
      </c>
      <c r="E57" s="19">
        <f>IF(E$50&gt;'Basic Information'!$C10,'Basic Information'!$C10-'Basic Information'!$B10,IF(E$50-'Basic Information'!$B10&lt;0,0,E$50-'Basic Information'!$B10))*'Basic Information'!$D10</f>
        <v>10.08</v>
      </c>
      <c r="F57" s="19">
        <f>IF(F$50&gt;'Basic Information'!$C10,'Basic Information'!$C10-'Basic Information'!$B10,IF(F$50-'Basic Information'!$B10&lt;0,0,F$50-'Basic Information'!$B10))*'Basic Information'!$D10</f>
        <v>10.08</v>
      </c>
      <c r="G57" s="19">
        <f>IF(G$50&gt;'Basic Information'!$C10,'Basic Information'!$C10-'Basic Information'!$B10,IF(G$50-'Basic Information'!$B10&lt;0,0,G$50-'Basic Information'!$B10))*'Basic Information'!$D10</f>
        <v>1.44</v>
      </c>
      <c r="H57" s="19">
        <f>IF(H$50&gt;'Basic Information'!$C10,'Basic Information'!$C10-'Basic Information'!$B10,IF(H$50-'Basic Information'!$B10&lt;0,0,H$50-'Basic Information'!$B10))*'Basic Information'!$D10</f>
        <v>0</v>
      </c>
      <c r="I57" s="19">
        <f>IF(I$50&gt;'Basic Information'!$C10,'Basic Information'!$C10-'Basic Information'!$B10,IF(I$50-'Basic Information'!$B10&lt;0,0,I$50-'Basic Information'!$B10))*'Basic Information'!$D10</f>
        <v>0</v>
      </c>
      <c r="J57" s="19">
        <f>IF(J$50&gt;'Basic Information'!$C10,'Basic Information'!$C10-'Basic Information'!$B10,IF(J$50-'Basic Information'!$B10&lt;0,0,J$50-'Basic Information'!$B10))*'Basic Information'!$D10</f>
        <v>0</v>
      </c>
      <c r="K57" s="19">
        <f>IF(K$50&gt;'Basic Information'!$C10,'Basic Information'!$C10-'Basic Information'!$B10,IF(K$50-'Basic Information'!$B10&lt;0,0,K$50-'Basic Information'!$B10))*'Basic Information'!$D10</f>
        <v>0</v>
      </c>
      <c r="L57" s="19">
        <f>IF(L$50&gt;'Basic Information'!$C10,'Basic Information'!$C10-'Basic Information'!$B10,IF(L$50-'Basic Information'!$B10&lt;0,0,L$50-'Basic Information'!$B10))*'Basic Information'!$D10</f>
        <v>0</v>
      </c>
      <c r="M57" s="19">
        <f>IF(M$50&gt;'Basic Information'!$C10,'Basic Information'!$C10-'Basic Information'!$B10,IF(M$50-'Basic Information'!$B10&lt;0,0,M$50-'Basic Information'!$B10))*'Basic Information'!$D10</f>
        <v>0</v>
      </c>
      <c r="N57" s="19">
        <f>IF(N$50&gt;'Basic Information'!$C10,'Basic Information'!$C10-'Basic Information'!$B10,IF(N$50-'Basic Information'!$B10&lt;0,0,N$50-'Basic Information'!$B10))*'Basic Information'!$D10</f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9" t="str">
        <f>CONCATENATE("Cost of Tariff Block ",'Basic Information'!A41, " (JOD)")</f>
        <v>Cost of Tariff Block  (JOD)</v>
      </c>
      <c r="C58" s="20">
        <f>IF(C$50&gt;'Basic Information'!$C11,'Basic Information'!$C11-'Basic Information'!$B11,IF(C$50-'Basic Information'!$B11&lt;0,0,C$50-'Basic Information'!$B11))*'Basic Information'!$D11</f>
        <v>0</v>
      </c>
      <c r="D58" s="20">
        <f>IF(D$50&gt;'Basic Information'!$C11,'Basic Information'!$C11-'Basic Information'!$B11,IF(D$50-'Basic Information'!$B11&lt;0,0,D$50-'Basic Information'!$B11))*'Basic Information'!$D11</f>
        <v>0</v>
      </c>
      <c r="E58" s="20">
        <f>IF(E$50&gt;'Basic Information'!$C11,'Basic Information'!$C11-'Basic Information'!$B11,IF(E$50-'Basic Information'!$B11&lt;0,0,E$50-'Basic Information'!$B11))*'Basic Information'!$D11</f>
        <v>6.879999999999999</v>
      </c>
      <c r="F58" s="20">
        <f>IF(F$50&gt;'Basic Information'!$C11,'Basic Information'!$C11-'Basic Information'!$B11,IF(F$50-'Basic Information'!$B11&lt;0,0,F$50-'Basic Information'!$B11))*'Basic Information'!$D11</f>
        <v>15.479999999999999</v>
      </c>
      <c r="G58" s="20">
        <f>IF(G$50&gt;'Basic Information'!$C11,'Basic Information'!$C11-'Basic Information'!$B11,IF(G$50-'Basic Information'!$B11&lt;0,0,G$50-'Basic Information'!$B11))*'Basic Information'!$D11</f>
        <v>0</v>
      </c>
      <c r="H58" s="20">
        <f>IF(H$50&gt;'Basic Information'!$C11,'Basic Information'!$C11-'Basic Information'!$B11,IF(H$50-'Basic Information'!$B11&lt;0,0,H$50-'Basic Information'!$B11))*'Basic Information'!$D11</f>
        <v>0</v>
      </c>
      <c r="I58" s="20">
        <f>IF(I$50&gt;'Basic Information'!$C11,'Basic Information'!$C11-'Basic Information'!$B11,IF(I$50-'Basic Information'!$B11&lt;0,0,I$50-'Basic Information'!$B11))*'Basic Information'!$D11</f>
        <v>0</v>
      </c>
      <c r="J58" s="20">
        <f>IF(J$50&gt;'Basic Information'!$C11,'Basic Information'!$C11-'Basic Information'!$B11,IF(J$50-'Basic Information'!$B11&lt;0,0,J$50-'Basic Information'!$B11))*'Basic Information'!$D11</f>
        <v>0</v>
      </c>
      <c r="K58" s="20">
        <f>IF(K$50&gt;'Basic Information'!$C11,'Basic Information'!$C11-'Basic Information'!$B11,IF(K$50-'Basic Information'!$B11&lt;0,0,K$50-'Basic Information'!$B11))*'Basic Information'!$D11</f>
        <v>0</v>
      </c>
      <c r="L58" s="20">
        <f>IF(L$50&gt;'Basic Information'!$C11,'Basic Information'!$C11-'Basic Information'!$B11,IF(L$50-'Basic Information'!$B11&lt;0,0,L$50-'Basic Information'!$B11))*'Basic Information'!$D11</f>
        <v>0</v>
      </c>
      <c r="M58" s="20">
        <f>IF(M$50&gt;'Basic Information'!$C11,'Basic Information'!$C11-'Basic Information'!$B11,IF(M$50-'Basic Information'!$B11&lt;0,0,M$50-'Basic Information'!$B11))*'Basic Information'!$D11</f>
        <v>0</v>
      </c>
      <c r="N58" s="20">
        <f>IF(N$50&gt;'Basic Information'!$C11,'Basic Information'!$C11-'Basic Information'!$B11,IF(N$50-'Basic Information'!$B11&lt;0,0,N$50-'Basic Information'!$B11))*'Basic Information'!$D11</f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29" t="str">
        <f>CONCATENATE("Cost of Tariff Block ",'Basic Information'!A42, " (JOD)")</f>
        <v>Cost of Tariff Block  (JOD)</v>
      </c>
      <c r="C59" s="19">
        <f>IF(C$50&gt;'Basic Information'!$C12,'Basic Information'!$C12-'Basic Information'!$B12,IF(C$50-'Basic Information'!$B12&lt;0,0,C$50-'Basic Information'!$B12))*'Basic Information'!$D12</f>
        <v>0</v>
      </c>
      <c r="D59" s="19">
        <f>IF(D$50&gt;'Basic Information'!$C12,'Basic Information'!$C12-'Basic Information'!$B12,IF(D$50-'Basic Information'!$B12&lt;0,0,D$50-'Basic Information'!$B12))*'Basic Information'!$D12</f>
        <v>0</v>
      </c>
      <c r="E59" s="19">
        <f>IF(E$50&gt;'Basic Information'!$C12,'Basic Information'!$C12-'Basic Information'!$B12,IF(E$50-'Basic Information'!$B12&lt;0,0,E$50-'Basic Information'!$B12))*'Basic Information'!$D12</f>
        <v>0</v>
      </c>
      <c r="F59" s="19">
        <f>IF(F$50&gt;'Basic Information'!$C12,'Basic Information'!$C12-'Basic Information'!$B12,IF(F$50-'Basic Information'!$B12&lt;0,0,F$50-'Basic Information'!$B12))*'Basic Information'!$D12</f>
        <v>0</v>
      </c>
      <c r="G59" s="19">
        <f>IF(G$50&gt;'Basic Information'!$C12,'Basic Information'!$C12-'Basic Information'!$B12,IF(G$50-'Basic Information'!$B12&lt;0,0,G$50-'Basic Information'!$B12))*'Basic Information'!$D12</f>
        <v>0</v>
      </c>
      <c r="H59" s="19">
        <f>IF(H$50&gt;'Basic Information'!$C12,'Basic Information'!$C12-'Basic Information'!$B12,IF(H$50-'Basic Information'!$B12&lt;0,0,H$50-'Basic Information'!$B12))*'Basic Information'!$D12</f>
        <v>0</v>
      </c>
      <c r="I59" s="19">
        <f>IF(I$50&gt;'Basic Information'!$C12,'Basic Information'!$C12-'Basic Information'!$B12,IF(I$50-'Basic Information'!$B12&lt;0,0,I$50-'Basic Information'!$B12))*'Basic Information'!$D12</f>
        <v>0</v>
      </c>
      <c r="J59" s="19">
        <f>IF(J$50&gt;'Basic Information'!$C12,'Basic Information'!$C12-'Basic Information'!$B12,IF(J$50-'Basic Information'!$B12&lt;0,0,J$50-'Basic Information'!$B12))*'Basic Information'!$D12</f>
        <v>0</v>
      </c>
      <c r="K59" s="19">
        <f>IF(K$50&gt;'Basic Information'!$C12,'Basic Information'!$C12-'Basic Information'!$B12,IF(K$50-'Basic Information'!$B12&lt;0,0,K$50-'Basic Information'!$B12))*'Basic Information'!$D12</f>
        <v>0</v>
      </c>
      <c r="L59" s="19">
        <f>IF(L$50&gt;'Basic Information'!$C12,'Basic Information'!$C12-'Basic Information'!$B12,IF(L$50-'Basic Information'!$B12&lt;0,0,L$50-'Basic Information'!$B12))*'Basic Information'!$D12</f>
        <v>0</v>
      </c>
      <c r="M59" s="19">
        <f>IF(M$50&gt;'Basic Information'!$C12,'Basic Information'!$C12-'Basic Information'!$B12,IF(M$50-'Basic Information'!$B12&lt;0,0,M$50-'Basic Information'!$B12))*'Basic Information'!$D12</f>
        <v>0</v>
      </c>
      <c r="N59" s="19">
        <f>IF(N$50&gt;'Basic Information'!$C12,'Basic Information'!$C12-'Basic Information'!$B12,IF(N$50-'Basic Information'!$B12&lt;0,0,N$50-'Basic Information'!$B12))*'Basic Information'!$D12</f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29" t="str">
        <f>CONCATENATE("Cost of Tariff Block ",'Basic Information'!A43, " (JOD)")</f>
        <v>Cost of Tariff Block  (JOD)</v>
      </c>
      <c r="C60" s="20">
        <f>IF(C$50&gt;'Basic Information'!$C13,'Basic Information'!$C13-'Basic Information'!$B13,IF(C$50-'Basic Information'!$B13&lt;0,0,C$50-'Basic Information'!$B13))*'Basic Information'!$D13</f>
        <v>0</v>
      </c>
      <c r="D60" s="20">
        <f>IF(D$50&gt;'Basic Information'!$C13,'Basic Information'!$C13-'Basic Information'!$B13,IF(D$50-'Basic Information'!$B13&lt;0,0,D$50-'Basic Information'!$B13))*'Basic Information'!$D13</f>
        <v>0</v>
      </c>
      <c r="E60" s="20">
        <f>IF(E$50&gt;'Basic Information'!$C13,'Basic Information'!$C13-'Basic Information'!$B13,IF(E$50-'Basic Information'!$B13&lt;0,0,E$50-'Basic Information'!$B13))*'Basic Information'!$D13</f>
        <v>0</v>
      </c>
      <c r="F60" s="20">
        <f>IF(F$50&gt;'Basic Information'!$C13,'Basic Information'!$C13-'Basic Information'!$B13,IF(F$50-'Basic Information'!$B13&lt;0,0,F$50-'Basic Information'!$B13))*'Basic Information'!$D13</f>
        <v>0</v>
      </c>
      <c r="G60" s="20">
        <f>IF(G$50&gt;'Basic Information'!$C13,'Basic Information'!$C13-'Basic Information'!$B13,IF(G$50-'Basic Information'!$B13&lt;0,0,G$50-'Basic Information'!$B13))*'Basic Information'!$D13</f>
        <v>0</v>
      </c>
      <c r="H60" s="20">
        <f>IF(H$50&gt;'Basic Information'!$C13,'Basic Information'!$C13-'Basic Information'!$B13,IF(H$50-'Basic Information'!$B13&lt;0,0,H$50-'Basic Information'!$B13))*'Basic Information'!$D13</f>
        <v>0</v>
      </c>
      <c r="I60" s="20">
        <f>IF(I$50&gt;'Basic Information'!$C13,'Basic Information'!$C13-'Basic Information'!$B13,IF(I$50-'Basic Information'!$B13&lt;0,0,I$50-'Basic Information'!$B13))*'Basic Information'!$D13</f>
        <v>0</v>
      </c>
      <c r="J60" s="20">
        <f>IF(J$50&gt;'Basic Information'!$C13,'Basic Information'!$C13-'Basic Information'!$B13,IF(J$50-'Basic Information'!$B13&lt;0,0,J$50-'Basic Information'!$B13))*'Basic Information'!$D13</f>
        <v>0</v>
      </c>
      <c r="K60" s="20">
        <f>IF(K$50&gt;'Basic Information'!$C13,'Basic Information'!$C13-'Basic Information'!$B13,IF(K$50-'Basic Information'!$B13&lt;0,0,K$50-'Basic Information'!$B13))*'Basic Information'!$D13</f>
        <v>0</v>
      </c>
      <c r="L60" s="20">
        <f>IF(L$50&gt;'Basic Information'!$C13,'Basic Information'!$C13-'Basic Information'!$B13,IF(L$50-'Basic Information'!$B13&lt;0,0,L$50-'Basic Information'!$B13))*'Basic Information'!$D13</f>
        <v>0</v>
      </c>
      <c r="M60" s="20">
        <f>IF(M$50&gt;'Basic Information'!$C13,'Basic Information'!$C13-'Basic Information'!$B13,IF(M$50-'Basic Information'!$B13&lt;0,0,M$50-'Basic Information'!$B13))*'Basic Information'!$D13</f>
        <v>0</v>
      </c>
      <c r="N60" s="20">
        <f>IF(N$50&gt;'Basic Information'!$C13,'Basic Information'!$C13-'Basic Information'!$B13,IF(N$50-'Basic Information'!$B13&lt;0,0,N$50-'Basic Information'!$B13))*'Basic Information'!$D13</f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9" t="str">
        <f>CONCATENATE("Cost of Tariff Block ",'Basic Information'!A44, " (JOD)")</f>
        <v>Cost of Tariff Block  (JOD)</v>
      </c>
      <c r="C61" s="19">
        <f>IF(C$50&gt;'Basic Information'!$C14,'Basic Information'!$C14-'Basic Information'!$B14,IF(C$50-'Basic Information'!$B14&lt;0,0,C$50-'Basic Information'!$B14))*'Basic Information'!$D14</f>
        <v>0</v>
      </c>
      <c r="D61" s="19">
        <f>IF(D$50&gt;'Basic Information'!$C14,'Basic Information'!$C14-'Basic Information'!$B14,IF(D$50-'Basic Information'!$B14&lt;0,0,D$50-'Basic Information'!$B14))*'Basic Information'!$D14</f>
        <v>0</v>
      </c>
      <c r="E61" s="19">
        <f>IF(E$50&gt;'Basic Information'!$C14,'Basic Information'!$C14-'Basic Information'!$B14,IF(E$50-'Basic Information'!$B14&lt;0,0,E$50-'Basic Information'!$B14))*'Basic Information'!$D14</f>
        <v>0</v>
      </c>
      <c r="F61" s="19">
        <f>IF(F$50&gt;'Basic Information'!$C14,'Basic Information'!$C14-'Basic Information'!$B14,IF(F$50-'Basic Information'!$B14&lt;0,0,F$50-'Basic Information'!$B14))*'Basic Information'!$D14</f>
        <v>0</v>
      </c>
      <c r="G61" s="19">
        <f>IF(G$50&gt;'Basic Information'!$C14,'Basic Information'!$C14-'Basic Information'!$B14,IF(G$50-'Basic Information'!$B14&lt;0,0,G$50-'Basic Information'!$B14))*'Basic Information'!$D14</f>
        <v>0</v>
      </c>
      <c r="H61" s="19">
        <f>IF(H$50&gt;'Basic Information'!$C14,'Basic Information'!$C14-'Basic Information'!$B14,IF(H$50-'Basic Information'!$B14&lt;0,0,H$50-'Basic Information'!$B14))*'Basic Information'!$D14</f>
        <v>0</v>
      </c>
      <c r="I61" s="19">
        <f>IF(I$50&gt;'Basic Information'!$C14,'Basic Information'!$C14-'Basic Information'!$B14,IF(I$50-'Basic Information'!$B14&lt;0,0,I$50-'Basic Information'!$B14))*'Basic Information'!$D14</f>
        <v>0</v>
      </c>
      <c r="J61" s="19">
        <f>IF(J$50&gt;'Basic Information'!$C14,'Basic Information'!$C14-'Basic Information'!$B14,IF(J$50-'Basic Information'!$B14&lt;0,0,J$50-'Basic Information'!$B14))*'Basic Information'!$D14</f>
        <v>0</v>
      </c>
      <c r="K61" s="19">
        <f>IF(K$50&gt;'Basic Information'!$C14,'Basic Information'!$C14-'Basic Information'!$B14,IF(K$50-'Basic Information'!$B14&lt;0,0,K$50-'Basic Information'!$B14))*'Basic Information'!$D14</f>
        <v>0</v>
      </c>
      <c r="L61" s="19">
        <f>IF(L$50&gt;'Basic Information'!$C14,'Basic Information'!$C14-'Basic Information'!$B14,IF(L$50-'Basic Information'!$B14&lt;0,0,L$50-'Basic Information'!$B14))*'Basic Information'!$D14</f>
        <v>0</v>
      </c>
      <c r="M61" s="19">
        <f>IF(M$50&gt;'Basic Information'!$C14,'Basic Information'!$C14-'Basic Information'!$B14,IF(M$50-'Basic Information'!$B14&lt;0,0,M$50-'Basic Information'!$B14))*'Basic Information'!$D14</f>
        <v>0</v>
      </c>
      <c r="N61" s="19">
        <f>IF(N$50&gt;'Basic Information'!$C14,'Basic Information'!$C14-'Basic Information'!$B14,IF(N$50-'Basic Information'!$B14&lt;0,0,N$50-'Basic Information'!$B14))*'Basic Information'!$D14</f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29" t="str">
        <f>CONCATENATE("Cost of Tariff Block ",'Basic Information'!A45, " (JOD)")</f>
        <v>Cost of Tariff Block  (JOD)</v>
      </c>
      <c r="C62" s="20">
        <f>IF(C$50&gt;'Basic Information'!$C15,'Basic Information'!$C15-'Basic Information'!$B15,IF(C$50-'Basic Information'!$B15&lt;0,0,C$50-'Basic Information'!$B15))*'Basic Information'!$D15</f>
        <v>0</v>
      </c>
      <c r="D62" s="20">
        <f>IF(D$50&gt;'Basic Information'!$C15,'Basic Information'!$C15-'Basic Information'!$B15,IF(D$50-'Basic Information'!$B15&lt;0,0,D$50-'Basic Information'!$B15))*'Basic Information'!$D15</f>
        <v>0</v>
      </c>
      <c r="E62" s="20">
        <f>IF(E$50&gt;'Basic Information'!$C15,'Basic Information'!$C15-'Basic Information'!$B15,IF(E$50-'Basic Information'!$B15&lt;0,0,E$50-'Basic Information'!$B15))*'Basic Information'!$D15</f>
        <v>0</v>
      </c>
      <c r="F62" s="20">
        <f>IF(F$50&gt;'Basic Information'!$C15,'Basic Information'!$C15-'Basic Information'!$B15,IF(F$50-'Basic Information'!$B15&lt;0,0,F$50-'Basic Information'!$B15))*'Basic Information'!$D15</f>
        <v>0</v>
      </c>
      <c r="G62" s="20">
        <f>IF(G$50&gt;'Basic Information'!$C15,'Basic Information'!$C15-'Basic Information'!$B15,IF(G$50-'Basic Information'!$B15&lt;0,0,G$50-'Basic Information'!$B15))*'Basic Information'!$D15</f>
        <v>0</v>
      </c>
      <c r="H62" s="20">
        <f>IF(H$50&gt;'Basic Information'!$C15,'Basic Information'!$C15-'Basic Information'!$B15,IF(H$50-'Basic Information'!$B15&lt;0,0,H$50-'Basic Information'!$B15))*'Basic Information'!$D15</f>
        <v>0</v>
      </c>
      <c r="I62" s="20">
        <f>IF(I$50&gt;'Basic Information'!$C15,'Basic Information'!$C15-'Basic Information'!$B15,IF(I$50-'Basic Information'!$B15&lt;0,0,I$50-'Basic Information'!$B15))*'Basic Information'!$D15</f>
        <v>0</v>
      </c>
      <c r="J62" s="20">
        <f>IF(J$50&gt;'Basic Information'!$C15,'Basic Information'!$C15-'Basic Information'!$B15,IF(J$50-'Basic Information'!$B15&lt;0,0,J$50-'Basic Information'!$B15))*'Basic Information'!$D15</f>
        <v>0</v>
      </c>
      <c r="K62" s="20">
        <f>IF(K$50&gt;'Basic Information'!$C15,'Basic Information'!$C15-'Basic Information'!$B15,IF(K$50-'Basic Information'!$B15&lt;0,0,K$50-'Basic Information'!$B15))*'Basic Information'!$D15</f>
        <v>0</v>
      </c>
      <c r="L62" s="20">
        <f>IF(L$50&gt;'Basic Information'!$C15,'Basic Information'!$C15-'Basic Information'!$B15,IF(L$50-'Basic Information'!$B15&lt;0,0,L$50-'Basic Information'!$B15))*'Basic Information'!$D15</f>
        <v>0</v>
      </c>
      <c r="M62" s="20">
        <f>IF(M$50&gt;'Basic Information'!$C15,'Basic Information'!$C15-'Basic Information'!$B15,IF(M$50-'Basic Information'!$B15&lt;0,0,M$50-'Basic Information'!$B15))*'Basic Information'!$D15</f>
        <v>0</v>
      </c>
      <c r="N62" s="20">
        <f>IF(N$50&gt;'Basic Information'!$C15,'Basic Information'!$C15-'Basic Information'!$B15,IF(N$50-'Basic Information'!$B15&lt;0,0,N$50-'Basic Information'!$B15))*'Basic Information'!$D15</f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2" t="s">
        <v>44</v>
      </c>
      <c r="C63" s="22">
        <f t="shared" ref="C63:N63" si="4">SUM(C51:C62)</f>
        <v>12.9</v>
      </c>
      <c r="D63" s="22">
        <f t="shared" si="4"/>
        <v>21.200000000000003</v>
      </c>
      <c r="E63" s="22">
        <f t="shared" si="4"/>
        <v>30.62</v>
      </c>
      <c r="F63" s="22">
        <f t="shared" si="4"/>
        <v>40.32</v>
      </c>
      <c r="G63" s="22">
        <f t="shared" si="4"/>
        <v>12.9</v>
      </c>
      <c r="H63" s="22">
        <f t="shared" si="4"/>
        <v>7.7200000000000006</v>
      </c>
      <c r="I63" s="22">
        <f t="shared" si="4"/>
        <v>4.2</v>
      </c>
      <c r="J63" s="22">
        <f t="shared" si="4"/>
        <v>4.2</v>
      </c>
      <c r="K63" s="22">
        <f t="shared" si="4"/>
        <v>4.2</v>
      </c>
      <c r="L63" s="22">
        <f t="shared" si="4"/>
        <v>4.2</v>
      </c>
      <c r="M63" s="22">
        <f t="shared" si="4"/>
        <v>4.2</v>
      </c>
      <c r="N63" s="22">
        <f t="shared" si="4"/>
        <v>4.2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sheetProtection algorithmName="SHA-512" hashValue="2myKYmuhR4TODq1zNXOhQFudwQvwUnJ1KVDBlGuVtulnDtz6gxIC6ESMhZTZ3z5mtUQfjSsYwc+a8JetI0J/0g==" saltValue="XNBPtlmfTSR8YbQi1iY57w==" spinCount="100000" sheet="1" objects="1" scenarios="1"/>
  <mergeCells count="20">
    <mergeCell ref="Q8:U8"/>
    <mergeCell ref="Q11:U11"/>
    <mergeCell ref="Q12:U12"/>
    <mergeCell ref="B48:N48"/>
    <mergeCell ref="B36:C36"/>
    <mergeCell ref="B43:D43"/>
    <mergeCell ref="B44:D44"/>
    <mergeCell ref="B45:F45"/>
    <mergeCell ref="B41:D41"/>
    <mergeCell ref="B42:D42"/>
    <mergeCell ref="B10:N10"/>
    <mergeCell ref="B1:F1"/>
    <mergeCell ref="B3:F3"/>
    <mergeCell ref="B8:N8"/>
    <mergeCell ref="B2:F2"/>
    <mergeCell ref="B15:N15"/>
    <mergeCell ref="B34:N34"/>
    <mergeCell ref="B39:N39"/>
    <mergeCell ref="B35:D35"/>
    <mergeCell ref="B40:D40"/>
  </mergeCells>
  <conditionalFormatting sqref="B45:F45">
    <cfRule type="containsText" dxfId="1" priority="1" operator="containsText" text="The offered price is too low compared to the local market">
      <formula>NOT(ISERROR(SEARCH("The offered price is too low compared to the local market",B45)))</formula>
    </cfRule>
    <cfRule type="containsText" dxfId="0" priority="2" operator="containsText" text="The offered price is too high compared to the local market">
      <formula>NOT(ISERROR(SEARCH("The offered price is too high compared to the local market",B45)))</formula>
    </cfRule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'Basic Information'!$A$2:$A$4</xm:f>
          </x14:formula1>
          <xm:sqref>C11</xm:sqref>
        </x14:dataValidation>
        <x14:dataValidation type="list" allowBlank="1" showErrorMessage="1">
          <x14:formula1>
            <xm:f>'Basic Information'!$I$19:$I$20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30.5" customWidth="1"/>
    <col min="2" max="2" width="14.625" customWidth="1"/>
    <col min="3" max="3" width="11.625" customWidth="1"/>
    <col min="4" max="5" width="18" customWidth="1"/>
    <col min="6" max="6" width="19.875" customWidth="1"/>
    <col min="7" max="8" width="8.75" customWidth="1"/>
    <col min="9" max="9" width="15.375" customWidth="1"/>
    <col min="10" max="10" width="11.75" customWidth="1"/>
    <col min="11" max="26" width="8.625" customWidth="1"/>
  </cols>
  <sheetData>
    <row r="1" spans="1:26" ht="15.75" customHeight="1" x14ac:dyDescent="0.25">
      <c r="A1" s="2" t="s">
        <v>1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3"/>
      <c r="H1" s="3"/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2" t="s">
        <v>2</v>
      </c>
      <c r="B2" s="4">
        <v>3</v>
      </c>
      <c r="C2" s="4">
        <v>1</v>
      </c>
      <c r="D2" s="4">
        <v>0.2</v>
      </c>
      <c r="E2" s="4">
        <v>0.5</v>
      </c>
      <c r="F2" s="4">
        <v>0.01</v>
      </c>
      <c r="G2" s="3"/>
      <c r="H2" s="3"/>
      <c r="I2" s="5">
        <v>1</v>
      </c>
      <c r="J2" s="2" t="s">
        <v>13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2" t="s">
        <v>14</v>
      </c>
      <c r="B3" s="4">
        <v>2</v>
      </c>
      <c r="C3" s="4">
        <v>1</v>
      </c>
      <c r="D3" s="4">
        <v>0.2</v>
      </c>
      <c r="E3" s="4">
        <v>0.5</v>
      </c>
      <c r="F3" s="4">
        <v>0.01</v>
      </c>
      <c r="G3" s="3"/>
      <c r="H3" s="3"/>
      <c r="I3" s="5">
        <v>2</v>
      </c>
      <c r="J3" s="2" t="s">
        <v>15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2" t="s">
        <v>16</v>
      </c>
      <c r="B4" s="4">
        <v>3</v>
      </c>
      <c r="C4" s="4">
        <v>1</v>
      </c>
      <c r="D4" s="4">
        <v>0.2</v>
      </c>
      <c r="E4" s="4">
        <v>0.5</v>
      </c>
      <c r="F4" s="4">
        <v>0.01</v>
      </c>
      <c r="G4" s="3"/>
      <c r="H4" s="3"/>
      <c r="I4" s="5">
        <v>3</v>
      </c>
      <c r="J4" s="2" t="s">
        <v>17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3"/>
      <c r="C5" s="3"/>
      <c r="D5" s="3"/>
      <c r="E5" s="3"/>
      <c r="F5" s="3"/>
      <c r="G5" s="3"/>
      <c r="H5" s="3"/>
      <c r="I5" s="5">
        <v>4</v>
      </c>
      <c r="J5" s="2" t="s">
        <v>18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3"/>
      <c r="C6" s="3"/>
      <c r="D6" s="3"/>
      <c r="E6" s="3"/>
      <c r="F6" s="3"/>
      <c r="G6" s="3"/>
      <c r="H6" s="3"/>
      <c r="I6" s="5">
        <v>5</v>
      </c>
      <c r="J6" s="2" t="s">
        <v>19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3"/>
      <c r="C7" s="3"/>
      <c r="D7" s="3"/>
      <c r="E7" s="3"/>
      <c r="F7" s="3"/>
      <c r="G7" s="3"/>
      <c r="H7" s="3"/>
      <c r="I7" s="5">
        <v>6</v>
      </c>
      <c r="J7" s="2" t="s">
        <v>20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2" t="s">
        <v>21</v>
      </c>
      <c r="B8" s="2" t="s">
        <v>22</v>
      </c>
      <c r="C8" s="2" t="s">
        <v>23</v>
      </c>
      <c r="D8" s="2" t="s">
        <v>24</v>
      </c>
      <c r="E8" s="3"/>
      <c r="F8" s="3"/>
      <c r="G8" s="3"/>
      <c r="H8" s="3"/>
      <c r="I8" s="5">
        <v>7</v>
      </c>
      <c r="J8" s="2" t="s">
        <v>25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5">
        <v>1</v>
      </c>
      <c r="B9" s="5">
        <v>0</v>
      </c>
      <c r="C9" s="5">
        <v>160</v>
      </c>
      <c r="D9" s="6">
        <v>3.3000000000000002E-2</v>
      </c>
      <c r="E9" s="3"/>
      <c r="F9" s="3"/>
      <c r="G9" s="3"/>
      <c r="H9" s="3"/>
      <c r="I9" s="5">
        <v>8</v>
      </c>
      <c r="J9" s="2" t="s">
        <v>26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>
        <v>2</v>
      </c>
      <c r="B10" s="5">
        <v>160</v>
      </c>
      <c r="C10" s="5">
        <v>300</v>
      </c>
      <c r="D10" s="6">
        <v>7.1999999999999995E-2</v>
      </c>
      <c r="E10" s="3"/>
      <c r="F10" s="3"/>
      <c r="G10" s="3"/>
      <c r="H10" s="3"/>
      <c r="I10" s="5">
        <v>9</v>
      </c>
      <c r="J10" s="2" t="s">
        <v>27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5">
        <v>3</v>
      </c>
      <c r="B11" s="5">
        <v>300</v>
      </c>
      <c r="C11" s="5">
        <v>500</v>
      </c>
      <c r="D11" s="6">
        <v>8.5999999999999993E-2</v>
      </c>
      <c r="E11" s="3"/>
      <c r="F11" s="3"/>
      <c r="G11" s="3"/>
      <c r="H11" s="3"/>
      <c r="I11" s="5">
        <v>10</v>
      </c>
      <c r="J11" s="2" t="s">
        <v>29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>
        <v>4</v>
      </c>
      <c r="B12" s="5">
        <v>500</v>
      </c>
      <c r="C12" s="5">
        <v>600</v>
      </c>
      <c r="D12" s="6">
        <v>0.114</v>
      </c>
      <c r="E12" s="3"/>
      <c r="F12" s="3"/>
      <c r="G12" s="3"/>
      <c r="H12" s="3"/>
      <c r="I12" s="5">
        <v>11</v>
      </c>
      <c r="J12" s="2" t="s">
        <v>30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5">
        <v>5</v>
      </c>
      <c r="B13" s="5">
        <v>600</v>
      </c>
      <c r="C13" s="5">
        <v>750</v>
      </c>
      <c r="D13" s="6">
        <v>0.158</v>
      </c>
      <c r="E13" s="3"/>
      <c r="F13" s="3"/>
      <c r="G13" s="3"/>
      <c r="H13" s="3"/>
      <c r="I13" s="5">
        <v>12</v>
      </c>
      <c r="J13" s="2" t="s">
        <v>31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>
        <v>6</v>
      </c>
      <c r="B14" s="5">
        <v>750</v>
      </c>
      <c r="C14" s="5">
        <v>1000</v>
      </c>
      <c r="D14" s="6">
        <v>0.188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5">
        <v>7</v>
      </c>
      <c r="B15" s="5">
        <v>1000</v>
      </c>
      <c r="C15" s="5">
        <v>1000000</v>
      </c>
      <c r="D15" s="6">
        <v>0.26500000000000001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" t="s">
        <v>32</v>
      </c>
      <c r="B18" s="2" t="s">
        <v>33</v>
      </c>
      <c r="C18" s="3"/>
      <c r="D18" s="3"/>
      <c r="E18" s="3"/>
      <c r="F18" s="3"/>
      <c r="G18" s="3"/>
      <c r="H18" s="3"/>
      <c r="I18" s="2" t="s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" t="s">
        <v>34</v>
      </c>
      <c r="B19" s="4">
        <v>500</v>
      </c>
      <c r="C19" s="3"/>
      <c r="D19" s="3"/>
      <c r="E19" s="3"/>
      <c r="F19" s="3"/>
      <c r="G19" s="3"/>
      <c r="H19" s="3"/>
      <c r="I19" s="2" t="s">
        <v>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" t="s">
        <v>35</v>
      </c>
      <c r="B20" s="4">
        <v>800</v>
      </c>
      <c r="C20" s="3"/>
      <c r="D20" s="3"/>
      <c r="E20" s="3"/>
      <c r="F20" s="3"/>
      <c r="G20" s="3"/>
      <c r="H20" s="3"/>
      <c r="I20" s="2" t="s">
        <v>36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paperSize="9" orientation="portrait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Calculation</vt:lpstr>
      <vt:lpstr>Basic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Halabi</dc:creator>
  <cp:lastModifiedBy>Wasan Hasan</cp:lastModifiedBy>
  <dcterms:created xsi:type="dcterms:W3CDTF">2019-12-26T07:28:32Z</dcterms:created>
  <dcterms:modified xsi:type="dcterms:W3CDTF">2020-07-23T16:41:23Z</dcterms:modified>
</cp:coreProperties>
</file>